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Макаренко 22" sheetId="1" r:id="rId1"/>
  </sheets>
  <definedNames/>
  <calcPr fullCalcOnLoad="1"/>
</workbook>
</file>

<file path=xl/sharedStrings.xml><?xml version="1.0" encoding="utf-8"?>
<sst xmlns="http://schemas.openxmlformats.org/spreadsheetml/2006/main" count="76" uniqueCount="19">
  <si>
    <t>Квартира</t>
  </si>
  <si>
    <t>Показания прибора</t>
  </si>
  <si>
    <t>Начало периода</t>
  </si>
  <si>
    <t>Конец периода</t>
  </si>
  <si>
    <t>Приращение за период по счетчикам</t>
  </si>
  <si>
    <t>По нормативу, по среднему</t>
  </si>
  <si>
    <t xml:space="preserve"> кДж</t>
  </si>
  <si>
    <t>Гкал</t>
  </si>
  <si>
    <t>кДж</t>
  </si>
  <si>
    <t>н/р</t>
  </si>
  <si>
    <t>н/п</t>
  </si>
  <si>
    <t>Расход по ОДПУ</t>
  </si>
  <si>
    <t>Расход по ИПУ</t>
  </si>
  <si>
    <t>Корректировка</t>
  </si>
  <si>
    <t>Расход на ОДН</t>
  </si>
  <si>
    <t>ОДН на 1 м2</t>
  </si>
  <si>
    <t>Показания приборов учета отопления за Январь  2021 г по адресу: г.Белгород ул.Макаренко д.22</t>
  </si>
  <si>
    <t>24.12.2020.  0:00:00</t>
  </si>
  <si>
    <t>22.01.2021. 0:00:00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</si>
</sst>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#,##0.000"/>
    <numFmt numFmtId="167" formatCode="0.00000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2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/>
      <right style="thin"/>
      <top style="thin"/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33" borderId="0" xfId="0" applyFill="1" applyAlignment="1">
      <alignment/>
    </xf>
    <xf numFmtId="164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6" fontId="7" fillId="33" borderId="11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164" fontId="4" fillId="33" borderId="14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164" fontId="8" fillId="34" borderId="11" xfId="0" applyNumberFormat="1" applyFont="1" applyFill="1" applyBorder="1" applyAlignment="1">
      <alignment/>
    </xf>
    <xf numFmtId="164" fontId="8" fillId="35" borderId="11" xfId="0" applyNumberFormat="1" applyFont="1" applyFill="1" applyBorder="1" applyAlignment="1">
      <alignment/>
    </xf>
    <xf numFmtId="164" fontId="8" fillId="36" borderId="11" xfId="0" applyNumberFormat="1" applyFont="1" applyFill="1" applyBorder="1" applyAlignment="1">
      <alignment/>
    </xf>
    <xf numFmtId="164" fontId="8" fillId="34" borderId="15" xfId="0" applyNumberFormat="1" applyFont="1" applyFill="1" applyBorder="1" applyAlignment="1">
      <alignment/>
    </xf>
    <xf numFmtId="164" fontId="8" fillId="34" borderId="16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164" fontId="4" fillId="37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67" fontId="4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37" borderId="14" xfId="0" applyNumberFormat="1" applyFont="1" applyFill="1" applyBorder="1" applyAlignment="1">
      <alignment horizontal="center" vertical="center"/>
    </xf>
    <xf numFmtId="164" fontId="8" fillId="35" borderId="18" xfId="0" applyNumberFormat="1" applyFont="1" applyFill="1" applyBorder="1" applyAlignment="1">
      <alignment/>
    </xf>
    <xf numFmtId="164" fontId="4" fillId="0" borderId="19" xfId="0" applyNumberFormat="1" applyFont="1" applyBorder="1" applyAlignment="1">
      <alignment horizontal="center" vertical="center"/>
    </xf>
    <xf numFmtId="164" fontId="4" fillId="33" borderId="20" xfId="0" applyNumberFormat="1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164" fontId="4" fillId="33" borderId="21" xfId="0" applyNumberFormat="1" applyFont="1" applyFill="1" applyBorder="1" applyAlignment="1">
      <alignment vertical="center"/>
    </xf>
    <xf numFmtId="164" fontId="4" fillId="0" borderId="21" xfId="0" applyNumberFormat="1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zoomScale="120" zoomScaleNormal="120" zoomScalePageLayoutView="0" workbookViewId="0" topLeftCell="A1">
      <pane xSplit="1" ySplit="5" topLeftCell="B153" activePane="bottomRight" state="frozen"/>
      <selection pane="topLeft" activeCell="A1" sqref="A1"/>
      <selection pane="topRight" activeCell="B1" sqref="B1"/>
      <selection pane="bottomLeft" activeCell="A148" sqref="A148"/>
      <selection pane="bottomRight" activeCell="E158" sqref="E158"/>
    </sheetView>
  </sheetViews>
  <sheetFormatPr defaultColWidth="9.140625" defaultRowHeight="15"/>
  <cols>
    <col min="1" max="1" width="7.421875" style="0" customWidth="1"/>
    <col min="2" max="2" width="17.140625" style="0" customWidth="1"/>
    <col min="3" max="3" width="15.421875" style="1" customWidth="1"/>
    <col min="4" max="4" width="13.7109375" style="0" customWidth="1"/>
    <col min="5" max="5" width="14.8515625" style="1" customWidth="1"/>
    <col min="6" max="6" width="13.8515625" style="0" customWidth="1"/>
    <col min="7" max="7" width="14.8515625" style="2" customWidth="1"/>
  </cols>
  <sheetData>
    <row r="1" spans="1:6" ht="42" customHeight="1">
      <c r="A1" s="31" t="s">
        <v>16</v>
      </c>
      <c r="B1" s="31"/>
      <c r="C1" s="31"/>
      <c r="D1" s="31"/>
      <c r="E1" s="31"/>
      <c r="F1" s="31"/>
    </row>
    <row r="2" spans="1:7" ht="17.25" customHeight="1">
      <c r="A2" s="32" t="s">
        <v>0</v>
      </c>
      <c r="B2" s="33" t="s">
        <v>1</v>
      </c>
      <c r="C2" s="33"/>
      <c r="D2" s="33"/>
      <c r="E2" s="33"/>
      <c r="F2" s="33"/>
      <c r="G2" s="33"/>
    </row>
    <row r="3" spans="1:7" ht="16.5" customHeight="1">
      <c r="A3" s="32"/>
      <c r="B3" s="34" t="s">
        <v>2</v>
      </c>
      <c r="C3" s="34"/>
      <c r="D3" s="34" t="s">
        <v>3</v>
      </c>
      <c r="E3" s="34"/>
      <c r="F3" s="32" t="s">
        <v>4</v>
      </c>
      <c r="G3" s="35" t="s">
        <v>5</v>
      </c>
    </row>
    <row r="4" spans="1:7" ht="18.75" customHeight="1">
      <c r="A4" s="32"/>
      <c r="B4" s="5" t="s">
        <v>6</v>
      </c>
      <c r="C4" s="6" t="s">
        <v>7</v>
      </c>
      <c r="D4" s="4" t="s">
        <v>8</v>
      </c>
      <c r="E4" s="6" t="s">
        <v>7</v>
      </c>
      <c r="F4" s="32"/>
      <c r="G4" s="35"/>
    </row>
    <row r="5" spans="1:7" ht="17.25" customHeight="1">
      <c r="A5" s="32"/>
      <c r="B5" s="36" t="s">
        <v>17</v>
      </c>
      <c r="C5" s="36"/>
      <c r="D5" s="36" t="s">
        <v>18</v>
      </c>
      <c r="E5" s="36"/>
      <c r="F5" s="32"/>
      <c r="G5" s="35"/>
    </row>
    <row r="6" spans="1:7" ht="15.75">
      <c r="A6" s="3">
        <v>1</v>
      </c>
      <c r="B6" s="7">
        <f>C6*4.1868</f>
        <v>110.814</v>
      </c>
      <c r="C6" s="20">
        <f>110.814/4.1868</f>
        <v>26.467469188879335</v>
      </c>
      <c r="D6" s="7">
        <v>0</v>
      </c>
      <c r="E6" s="20" t="s">
        <v>10</v>
      </c>
      <c r="F6" s="7"/>
      <c r="G6" s="8">
        <v>0.8865</v>
      </c>
    </row>
    <row r="7" spans="1:7" ht="15.75">
      <c r="A7" s="3">
        <v>2</v>
      </c>
      <c r="B7" s="7">
        <v>0</v>
      </c>
      <c r="C7" s="21">
        <v>0.5092</v>
      </c>
      <c r="D7" s="7">
        <v>0</v>
      </c>
      <c r="E7" s="21">
        <v>1.3009</v>
      </c>
      <c r="F7" s="7">
        <v>0.7919999999999998</v>
      </c>
      <c r="G7" s="8"/>
    </row>
    <row r="8" spans="1:7" ht="15.75">
      <c r="A8" s="3">
        <v>3</v>
      </c>
      <c r="B8" s="7">
        <f>C8*4.1868</f>
        <v>119.037</v>
      </c>
      <c r="C8" s="21">
        <f>119.037/4.1868</f>
        <v>28.431498996847235</v>
      </c>
      <c r="D8" s="7">
        <v>0</v>
      </c>
      <c r="E8" s="21" t="s">
        <v>10</v>
      </c>
      <c r="F8" s="7"/>
      <c r="G8" s="8">
        <v>0.6599999999999999</v>
      </c>
    </row>
    <row r="9" spans="1:7" ht="15.75">
      <c r="A9" s="3">
        <v>4</v>
      </c>
      <c r="B9" s="7">
        <f>C9*4.1868</f>
        <v>13.175022239999999</v>
      </c>
      <c r="C9" s="21">
        <v>3.1468</v>
      </c>
      <c r="D9" s="7">
        <f>E9*4.1868</f>
        <v>16.004043</v>
      </c>
      <c r="E9" s="21">
        <v>3.8225</v>
      </c>
      <c r="F9" s="7">
        <v>0.6760000000000003</v>
      </c>
      <c r="G9" s="8"/>
    </row>
    <row r="10" spans="1:7" ht="15.75">
      <c r="A10" s="3">
        <v>5</v>
      </c>
      <c r="B10" s="7">
        <f aca="true" t="shared" si="0" ref="B10:D21">C10*4.1868</f>
        <v>16.05051648</v>
      </c>
      <c r="C10" s="21">
        <v>3.8336</v>
      </c>
      <c r="D10" s="7">
        <f t="shared" si="0"/>
        <v>19.682146799999998</v>
      </c>
      <c r="E10" s="21">
        <v>4.701</v>
      </c>
      <c r="F10" s="7">
        <v>0.8669999999999997</v>
      </c>
      <c r="G10" s="8"/>
    </row>
    <row r="11" spans="1:7" ht="15.75">
      <c r="A11" s="3">
        <v>6</v>
      </c>
      <c r="B11" s="7" t="e">
        <f t="shared" si="0"/>
        <v>#VALUE!</v>
      </c>
      <c r="C11" s="21" t="s">
        <v>9</v>
      </c>
      <c r="D11" s="7">
        <v>0</v>
      </c>
      <c r="E11" s="21" t="s">
        <v>9</v>
      </c>
      <c r="F11" s="7"/>
      <c r="G11" s="8">
        <v>0.9735</v>
      </c>
    </row>
    <row r="12" spans="1:7" ht="15.75">
      <c r="A12" s="3">
        <v>7</v>
      </c>
      <c r="B12" s="7">
        <f t="shared" si="0"/>
        <v>17.24291712</v>
      </c>
      <c r="C12" s="21">
        <v>4.1184</v>
      </c>
      <c r="D12" s="7">
        <f t="shared" si="0"/>
        <v>20.65097232</v>
      </c>
      <c r="E12" s="21">
        <v>4.9324</v>
      </c>
      <c r="F12" s="7">
        <v>0.8140000000000001</v>
      </c>
      <c r="G12" s="8"/>
    </row>
    <row r="13" spans="1:7" ht="15.75">
      <c r="A13" s="3">
        <v>8</v>
      </c>
      <c r="B13" s="7">
        <f t="shared" si="0"/>
        <v>0</v>
      </c>
      <c r="C13" s="22">
        <v>0</v>
      </c>
      <c r="D13" s="7">
        <f t="shared" si="0"/>
        <v>0</v>
      </c>
      <c r="E13" s="22">
        <v>0</v>
      </c>
      <c r="F13" s="7">
        <v>0</v>
      </c>
      <c r="G13" s="8"/>
    </row>
    <row r="14" spans="1:7" ht="15.75">
      <c r="A14" s="3">
        <v>9</v>
      </c>
      <c r="B14" s="7">
        <f t="shared" si="0"/>
        <v>110.53</v>
      </c>
      <c r="C14" s="21">
        <f>110.53/4.1868</f>
        <v>26.399636954237128</v>
      </c>
      <c r="D14" s="7">
        <f t="shared" si="0"/>
        <v>117.364</v>
      </c>
      <c r="E14" s="21">
        <f>117.364/4.1868</f>
        <v>28.031909811789436</v>
      </c>
      <c r="F14" s="7">
        <v>1.6320000000000014</v>
      </c>
      <c r="G14" s="8"/>
    </row>
    <row r="15" spans="1:7" ht="15.75">
      <c r="A15" s="3">
        <v>10</v>
      </c>
      <c r="B15" s="7">
        <f t="shared" si="0"/>
        <v>25.200349199999998</v>
      </c>
      <c r="C15" s="21">
        <v>6.019</v>
      </c>
      <c r="D15" s="7">
        <f t="shared" si="0"/>
        <v>29.014523999999998</v>
      </c>
      <c r="E15" s="21">
        <v>6.93</v>
      </c>
      <c r="F15" s="7">
        <v>0.9109999999999996</v>
      </c>
      <c r="G15" s="8"/>
    </row>
    <row r="16" spans="1:7" ht="15.75">
      <c r="A16" s="3">
        <v>11</v>
      </c>
      <c r="B16" s="7">
        <f t="shared" si="0"/>
        <v>0.90518616</v>
      </c>
      <c r="C16" s="21">
        <v>0.2162</v>
      </c>
      <c r="D16" s="7">
        <f t="shared" si="0"/>
        <v>1.21877748</v>
      </c>
      <c r="E16" s="21">
        <v>0.2911</v>
      </c>
      <c r="F16" s="7">
        <v>0.07499999999999998</v>
      </c>
      <c r="G16" s="8"/>
    </row>
    <row r="17" spans="1:7" ht="15.75">
      <c r="A17" s="3">
        <v>12</v>
      </c>
      <c r="B17" s="7">
        <f t="shared" si="0"/>
        <v>0</v>
      </c>
      <c r="C17" s="21">
        <v>0</v>
      </c>
      <c r="D17" s="7">
        <f t="shared" si="0"/>
        <v>0</v>
      </c>
      <c r="E17" s="21">
        <v>0</v>
      </c>
      <c r="F17" s="7">
        <v>0</v>
      </c>
      <c r="G17" s="8"/>
    </row>
    <row r="18" spans="1:7" ht="15.75">
      <c r="A18" s="3">
        <v>13</v>
      </c>
      <c r="B18" s="7">
        <f t="shared" si="0"/>
        <v>0.816426</v>
      </c>
      <c r="C18" s="21">
        <v>0.195</v>
      </c>
      <c r="D18" s="7">
        <f t="shared" si="0"/>
        <v>0.8624807999999999</v>
      </c>
      <c r="E18" s="21">
        <v>0.206</v>
      </c>
      <c r="F18" s="7">
        <v>0.010999999999999982</v>
      </c>
      <c r="G18" s="8"/>
    </row>
    <row r="19" spans="1:7" ht="15.75">
      <c r="A19" s="3">
        <v>14</v>
      </c>
      <c r="B19" s="7">
        <f t="shared" si="0"/>
        <v>2.5623215999999998</v>
      </c>
      <c r="C19" s="22">
        <v>0.612</v>
      </c>
      <c r="D19" s="7">
        <f t="shared" si="0"/>
        <v>3.2824512</v>
      </c>
      <c r="E19" s="22">
        <v>0.784</v>
      </c>
      <c r="F19" s="7">
        <v>0.17200000000000004</v>
      </c>
      <c r="G19" s="8"/>
    </row>
    <row r="20" spans="1:7" ht="15.75">
      <c r="A20" s="3">
        <v>15</v>
      </c>
      <c r="B20" s="7">
        <v>0</v>
      </c>
      <c r="C20" s="20" t="s">
        <v>9</v>
      </c>
      <c r="D20" s="7">
        <v>0</v>
      </c>
      <c r="E20" s="20" t="s">
        <v>10</v>
      </c>
      <c r="F20" s="7"/>
      <c r="G20" s="8">
        <v>1.027</v>
      </c>
    </row>
    <row r="21" spans="1:7" ht="15.75">
      <c r="A21" s="3">
        <v>16</v>
      </c>
      <c r="B21" s="7">
        <f t="shared" si="0"/>
        <v>0</v>
      </c>
      <c r="C21" s="21">
        <v>0</v>
      </c>
      <c r="D21" s="7">
        <f t="shared" si="0"/>
        <v>0.42998436</v>
      </c>
      <c r="E21" s="21">
        <v>0.1027</v>
      </c>
      <c r="F21" s="7">
        <v>0.103</v>
      </c>
      <c r="G21" s="8"/>
    </row>
    <row r="22" spans="1:7" ht="15.75">
      <c r="A22" s="3">
        <v>17</v>
      </c>
      <c r="B22" s="7">
        <v>0</v>
      </c>
      <c r="C22" s="20">
        <v>0</v>
      </c>
      <c r="D22" s="7">
        <v>0</v>
      </c>
      <c r="E22" s="20">
        <v>0.9169</v>
      </c>
      <c r="F22" s="7">
        <v>0.917</v>
      </c>
      <c r="G22" s="8"/>
    </row>
    <row r="23" spans="1:7" ht="15.75">
      <c r="A23" s="3">
        <v>18</v>
      </c>
      <c r="B23" s="7">
        <f>C23*4.1868</f>
        <v>8.507996279999999</v>
      </c>
      <c r="C23" s="21">
        <v>2.0321</v>
      </c>
      <c r="D23" s="7">
        <f>E23*4.1868</f>
        <v>13.51666512</v>
      </c>
      <c r="E23" s="21">
        <v>3.2284</v>
      </c>
      <c r="F23" s="7">
        <v>1.1960000000000002</v>
      </c>
      <c r="G23" s="8"/>
    </row>
    <row r="24" spans="1:7" ht="15.75">
      <c r="A24" s="3">
        <v>19</v>
      </c>
      <c r="B24" s="7">
        <f>C24*4.1868</f>
        <v>12.3384996</v>
      </c>
      <c r="C24" s="21">
        <v>2.947</v>
      </c>
      <c r="D24" s="7">
        <f>E24*4.1868</f>
        <v>13.481496</v>
      </c>
      <c r="E24" s="21">
        <v>3.22</v>
      </c>
      <c r="F24" s="7">
        <v>0.27300000000000013</v>
      </c>
      <c r="G24" s="8"/>
    </row>
    <row r="25" spans="1:7" ht="15.75">
      <c r="A25" s="3">
        <v>20</v>
      </c>
      <c r="B25" s="7">
        <f>C25*4.1868</f>
        <v>18.47676708</v>
      </c>
      <c r="C25" s="22">
        <v>4.4131</v>
      </c>
      <c r="D25" s="7">
        <f>E25*4.1868</f>
        <v>19.77886188</v>
      </c>
      <c r="E25" s="22">
        <v>4.7241</v>
      </c>
      <c r="F25" s="7">
        <v>0.31099999999999994</v>
      </c>
      <c r="G25" s="8"/>
    </row>
    <row r="26" spans="1:7" ht="15.75">
      <c r="A26" s="3">
        <v>21</v>
      </c>
      <c r="B26" s="7">
        <v>0</v>
      </c>
      <c r="C26" s="22">
        <v>1.0697</v>
      </c>
      <c r="D26" s="7">
        <v>0</v>
      </c>
      <c r="E26" s="22">
        <v>2.0052</v>
      </c>
      <c r="F26" s="7">
        <v>0.9349999999999998</v>
      </c>
      <c r="G26" s="8"/>
    </row>
    <row r="27" spans="1:7" ht="15.75">
      <c r="A27" s="3">
        <v>22</v>
      </c>
      <c r="B27" s="7">
        <f>C27*4.1868</f>
        <v>1.15220736</v>
      </c>
      <c r="C27" s="22">
        <v>0.2752</v>
      </c>
      <c r="D27" s="7">
        <f>E27*4.1868</f>
        <v>1.28869704</v>
      </c>
      <c r="E27" s="22">
        <v>0.3078</v>
      </c>
      <c r="F27" s="7">
        <v>0.032999999999999974</v>
      </c>
      <c r="G27" s="8"/>
    </row>
    <row r="28" spans="1:7" ht="15.75">
      <c r="A28" s="3">
        <v>23</v>
      </c>
      <c r="B28" s="7">
        <f>C28*4.1868</f>
        <v>0</v>
      </c>
      <c r="C28" s="20">
        <v>0</v>
      </c>
      <c r="D28" s="7">
        <f>E28*4.1868</f>
        <v>1.1300173199999999</v>
      </c>
      <c r="E28" s="20">
        <v>0.2699</v>
      </c>
      <c r="F28" s="7">
        <v>0.27</v>
      </c>
      <c r="G28" s="8"/>
    </row>
    <row r="29" spans="1:7" ht="15.75">
      <c r="A29" s="3">
        <v>24</v>
      </c>
      <c r="B29" s="7">
        <v>0</v>
      </c>
      <c r="C29" s="22" t="s">
        <v>9</v>
      </c>
      <c r="D29" s="7">
        <v>0</v>
      </c>
      <c r="E29" s="22" t="s">
        <v>10</v>
      </c>
      <c r="F29" s="7"/>
      <c r="G29" s="8">
        <v>0.972</v>
      </c>
    </row>
    <row r="30" spans="1:7" ht="15.75">
      <c r="A30" s="3">
        <v>25</v>
      </c>
      <c r="B30" s="7">
        <f>C30*4.1868</f>
        <v>50.281</v>
      </c>
      <c r="C30" s="21">
        <f>50.281/4.1868</f>
        <v>12.009410528327123</v>
      </c>
      <c r="D30" s="7">
        <v>0</v>
      </c>
      <c r="E30" s="21" t="s">
        <v>9</v>
      </c>
      <c r="F30" s="7"/>
      <c r="G30" s="8">
        <v>0.543</v>
      </c>
    </row>
    <row r="31" spans="1:7" ht="15.75">
      <c r="A31" s="3">
        <v>26</v>
      </c>
      <c r="B31" s="7">
        <f>C31*4.1868</f>
        <v>94.805</v>
      </c>
      <c r="C31" s="22">
        <f>94.805/4.1868</f>
        <v>22.643785229769755</v>
      </c>
      <c r="D31" s="7">
        <f>E31*4.1868</f>
        <v>99.843</v>
      </c>
      <c r="E31" s="22">
        <f>99.843/4.1868</f>
        <v>23.84709085697908</v>
      </c>
      <c r="F31" s="7">
        <v>1.203000000000003</v>
      </c>
      <c r="G31" s="8"/>
    </row>
    <row r="32" spans="1:7" ht="15.75">
      <c r="A32" s="3">
        <v>27</v>
      </c>
      <c r="B32" s="7">
        <f aca="true" t="shared" si="1" ref="B32:D44">C32*4.1868</f>
        <v>0</v>
      </c>
      <c r="C32" s="21">
        <v>0</v>
      </c>
      <c r="D32" s="7">
        <f t="shared" si="1"/>
        <v>4.44973104</v>
      </c>
      <c r="E32" s="21">
        <v>1.0628</v>
      </c>
      <c r="F32" s="7">
        <v>1.063</v>
      </c>
      <c r="G32" s="8"/>
    </row>
    <row r="33" spans="1:7" ht="15.75">
      <c r="A33" s="3">
        <v>28</v>
      </c>
      <c r="B33" s="7">
        <v>0</v>
      </c>
      <c r="C33" s="22">
        <v>0</v>
      </c>
      <c r="D33" s="7">
        <v>0</v>
      </c>
      <c r="E33" s="22">
        <v>0.0388</v>
      </c>
      <c r="F33" s="7">
        <v>0.039</v>
      </c>
      <c r="G33" s="8"/>
    </row>
    <row r="34" spans="1:7" ht="15.75">
      <c r="A34" s="3">
        <v>29</v>
      </c>
      <c r="B34" s="7">
        <f t="shared" si="1"/>
        <v>56.492</v>
      </c>
      <c r="C34" s="23">
        <f>56.492/4.1868</f>
        <v>13.492882392280501</v>
      </c>
      <c r="D34" s="7">
        <v>0</v>
      </c>
      <c r="E34" s="23" t="s">
        <v>10</v>
      </c>
      <c r="F34" s="7"/>
      <c r="G34" s="8">
        <v>0.594</v>
      </c>
    </row>
    <row r="35" spans="1:7" ht="15.75">
      <c r="A35" s="3">
        <v>30</v>
      </c>
      <c r="B35" s="7">
        <f t="shared" si="1"/>
        <v>3.47127588</v>
      </c>
      <c r="C35" s="23">
        <v>0.8291</v>
      </c>
      <c r="D35" s="7">
        <f t="shared" si="1"/>
        <v>4.4267036399999995</v>
      </c>
      <c r="E35" s="23">
        <v>1.0573</v>
      </c>
      <c r="F35" s="7">
        <v>0.22799999999999998</v>
      </c>
      <c r="G35" s="8"/>
    </row>
    <row r="36" spans="1:7" ht="15.75">
      <c r="A36" s="3">
        <v>31</v>
      </c>
      <c r="B36" s="7">
        <f t="shared" si="1"/>
        <v>0.33536268</v>
      </c>
      <c r="C36" s="20">
        <v>0.0801</v>
      </c>
      <c r="D36" s="7">
        <f t="shared" si="1"/>
        <v>0.53088624</v>
      </c>
      <c r="E36" s="20">
        <v>0.1268</v>
      </c>
      <c r="F36" s="7">
        <v>0.04700000000000001</v>
      </c>
      <c r="G36" s="8"/>
    </row>
    <row r="37" spans="1:7" ht="15.75">
      <c r="A37" s="3">
        <v>32</v>
      </c>
      <c r="B37" s="7" t="e">
        <f t="shared" si="1"/>
        <v>#VALUE!</v>
      </c>
      <c r="C37" s="20" t="s">
        <v>9</v>
      </c>
      <c r="D37" s="7">
        <v>0</v>
      </c>
      <c r="E37" s="20" t="s">
        <v>9</v>
      </c>
      <c r="F37" s="7"/>
      <c r="G37" s="8">
        <v>0.594</v>
      </c>
    </row>
    <row r="38" spans="1:7" ht="15.75">
      <c r="A38" s="3">
        <v>33</v>
      </c>
      <c r="B38" s="7">
        <f t="shared" si="1"/>
        <v>21.0889116</v>
      </c>
      <c r="C38" s="21">
        <v>5.037</v>
      </c>
      <c r="D38" s="7">
        <f t="shared" si="1"/>
        <v>31.9829652</v>
      </c>
      <c r="E38" s="21">
        <v>7.639</v>
      </c>
      <c r="F38" s="7">
        <v>2.6020000000000003</v>
      </c>
      <c r="G38" s="8"/>
    </row>
    <row r="39" spans="1:7" ht="15.75">
      <c r="A39" s="3">
        <v>34</v>
      </c>
      <c r="B39" s="7">
        <f t="shared" si="1"/>
        <v>0.27130464</v>
      </c>
      <c r="C39" s="24">
        <v>0.0648</v>
      </c>
      <c r="D39" s="7">
        <f t="shared" si="1"/>
        <v>0.4752018</v>
      </c>
      <c r="E39" s="24">
        <v>0.1135</v>
      </c>
      <c r="F39" s="7">
        <v>0.049</v>
      </c>
      <c r="G39" s="8"/>
    </row>
    <row r="40" spans="1:7" ht="15.75">
      <c r="A40" s="3">
        <v>35</v>
      </c>
      <c r="B40" s="7">
        <f t="shared" si="1"/>
        <v>0.00083736</v>
      </c>
      <c r="C40" s="21">
        <v>0.0002</v>
      </c>
      <c r="D40" s="7">
        <f t="shared" si="1"/>
        <v>0.00083736</v>
      </c>
      <c r="E40" s="21">
        <v>0.0002</v>
      </c>
      <c r="F40" s="7">
        <v>0</v>
      </c>
      <c r="G40" s="8"/>
    </row>
    <row r="41" spans="1:7" ht="15.75">
      <c r="A41" s="3">
        <v>36</v>
      </c>
      <c r="B41" s="7">
        <f t="shared" si="1"/>
        <v>0</v>
      </c>
      <c r="C41" s="20">
        <v>0</v>
      </c>
      <c r="D41" s="7">
        <f t="shared" si="1"/>
        <v>0</v>
      </c>
      <c r="E41" s="20">
        <v>0</v>
      </c>
      <c r="F41" s="7">
        <v>0</v>
      </c>
      <c r="G41" s="8"/>
    </row>
    <row r="42" spans="1:7" ht="15.75">
      <c r="A42" s="3">
        <v>37</v>
      </c>
      <c r="B42" s="7">
        <v>0</v>
      </c>
      <c r="C42" s="22" t="s">
        <v>10</v>
      </c>
      <c r="D42" s="7">
        <v>0</v>
      </c>
      <c r="E42" s="22" t="s">
        <v>10</v>
      </c>
      <c r="F42" s="7"/>
      <c r="G42" s="8">
        <v>0.658</v>
      </c>
    </row>
    <row r="43" spans="1:7" ht="15.75">
      <c r="A43" s="3">
        <v>38</v>
      </c>
      <c r="B43" s="7">
        <f t="shared" si="1"/>
        <v>2.544</v>
      </c>
      <c r="C43" s="21">
        <f>2.544/4.1868</f>
        <v>0.6076239610203497</v>
      </c>
      <c r="D43" s="7">
        <f t="shared" si="1"/>
        <v>2.544</v>
      </c>
      <c r="E43" s="21">
        <f>2.544/4.1868</f>
        <v>0.6076239610203497</v>
      </c>
      <c r="F43" s="7">
        <v>0</v>
      </c>
      <c r="G43" s="8"/>
    </row>
    <row r="44" spans="1:7" ht="15.75">
      <c r="A44" s="3">
        <v>39</v>
      </c>
      <c r="B44" s="7">
        <f t="shared" si="1"/>
        <v>0.1214172</v>
      </c>
      <c r="C44" s="21">
        <v>0.029</v>
      </c>
      <c r="D44" s="7">
        <f t="shared" si="1"/>
        <v>2.9433203999999997</v>
      </c>
      <c r="E44" s="21">
        <v>0.703</v>
      </c>
      <c r="F44" s="7">
        <v>0.6739999999999999</v>
      </c>
      <c r="G44" s="8"/>
    </row>
    <row r="45" spans="1:7" ht="15.75">
      <c r="A45" s="3">
        <v>40</v>
      </c>
      <c r="B45" s="7">
        <f>C45*4.1868</f>
        <v>4.407</v>
      </c>
      <c r="C45" s="21">
        <f>4.407/4.1868</f>
        <v>1.0525938664373746</v>
      </c>
      <c r="D45" s="7">
        <f>E45*4.1868</f>
        <v>4.612</v>
      </c>
      <c r="E45" s="21">
        <f>4.612/4.1868</f>
        <v>1.1015572752460114</v>
      </c>
      <c r="F45" s="7">
        <v>0.049000000000000155</v>
      </c>
      <c r="G45" s="8"/>
    </row>
    <row r="46" spans="1:7" ht="15.75">
      <c r="A46" s="3">
        <v>41</v>
      </c>
      <c r="B46" s="7">
        <v>0</v>
      </c>
      <c r="C46" s="21">
        <v>0</v>
      </c>
      <c r="D46" s="7">
        <v>0</v>
      </c>
      <c r="E46" s="21">
        <v>0.5699</v>
      </c>
      <c r="F46" s="7">
        <v>0.57</v>
      </c>
      <c r="G46" s="8"/>
    </row>
    <row r="47" spans="1:7" ht="15.75">
      <c r="A47" s="3">
        <v>42</v>
      </c>
      <c r="B47" s="7">
        <f>C47*4.1868</f>
        <v>14.0488074</v>
      </c>
      <c r="C47" s="20">
        <v>3.3555</v>
      </c>
      <c r="D47" s="7">
        <f>E47*4.1868</f>
        <v>17.976444479999998</v>
      </c>
      <c r="E47" s="20">
        <v>4.2936</v>
      </c>
      <c r="F47" s="7">
        <v>0.9379999999999997</v>
      </c>
      <c r="G47" s="8"/>
    </row>
    <row r="48" spans="1:7" ht="15.75">
      <c r="A48" s="3">
        <v>43</v>
      </c>
      <c r="B48" s="7">
        <f>C48*4.1868</f>
        <v>94.582</v>
      </c>
      <c r="C48" s="20">
        <f>94.582/4.1868</f>
        <v>22.59052259482182</v>
      </c>
      <c r="D48" s="7">
        <v>0</v>
      </c>
      <c r="E48" s="20" t="s">
        <v>10</v>
      </c>
      <c r="F48" s="7"/>
      <c r="G48" s="8">
        <v>0.5445</v>
      </c>
    </row>
    <row r="49" spans="1:7" ht="15.75">
      <c r="A49" s="3">
        <v>44</v>
      </c>
      <c r="B49" s="7">
        <f>C49*4.1868</f>
        <v>0.12183588</v>
      </c>
      <c r="C49" s="20">
        <v>0.0291</v>
      </c>
      <c r="D49" s="7">
        <f>E49*4.1868</f>
        <v>0.3181968</v>
      </c>
      <c r="E49" s="20">
        <v>0.076</v>
      </c>
      <c r="F49" s="7">
        <v>0.047</v>
      </c>
      <c r="G49" s="8"/>
    </row>
    <row r="50" spans="1:7" ht="15.75">
      <c r="A50" s="3">
        <v>45</v>
      </c>
      <c r="B50" s="7">
        <v>0</v>
      </c>
      <c r="C50" s="21" t="s">
        <v>9</v>
      </c>
      <c r="D50" s="7">
        <v>0</v>
      </c>
      <c r="E50" s="21" t="s">
        <v>10</v>
      </c>
      <c r="F50" s="7"/>
      <c r="G50" s="8">
        <v>0.8985</v>
      </c>
    </row>
    <row r="51" spans="1:7" ht="15.75">
      <c r="A51" s="3">
        <v>46</v>
      </c>
      <c r="B51" s="7">
        <f>C51*4.1868</f>
        <v>0.26921123999999996</v>
      </c>
      <c r="C51" s="21">
        <v>0.0643</v>
      </c>
      <c r="D51" s="7">
        <f>E51*4.1868</f>
        <v>3.81710556</v>
      </c>
      <c r="E51" s="21">
        <v>0.9117</v>
      </c>
      <c r="F51" s="7">
        <v>0.8480000000000001</v>
      </c>
      <c r="G51" s="8"/>
    </row>
    <row r="52" spans="1:7" ht="15.75">
      <c r="A52" s="3">
        <v>47</v>
      </c>
      <c r="B52" s="7">
        <f>C52*4.1868</f>
        <v>0</v>
      </c>
      <c r="C52" s="20">
        <v>0</v>
      </c>
      <c r="D52" s="7">
        <f>E52*4.1868</f>
        <v>3.00905316</v>
      </c>
      <c r="E52" s="20">
        <v>0.7187</v>
      </c>
      <c r="F52" s="7">
        <v>0.719</v>
      </c>
      <c r="G52" s="8"/>
    </row>
    <row r="53" spans="1:7" ht="15.75">
      <c r="A53" s="3">
        <v>48</v>
      </c>
      <c r="B53" s="7">
        <f>C53*4.1868</f>
        <v>37.82099999999999</v>
      </c>
      <c r="C53" s="21">
        <f>37.821/4.1868</f>
        <v>9.033390656348523</v>
      </c>
      <c r="D53" s="7">
        <v>0</v>
      </c>
      <c r="E53" s="21" t="s">
        <v>10</v>
      </c>
      <c r="F53" s="7"/>
      <c r="G53" s="8">
        <v>0.6599999999999999</v>
      </c>
    </row>
    <row r="54" spans="1:7" ht="15.75">
      <c r="A54" s="3">
        <v>49</v>
      </c>
      <c r="B54" s="7">
        <f>C54*4.1868</f>
        <v>0.44087004</v>
      </c>
      <c r="C54" s="20">
        <v>0.1053</v>
      </c>
      <c r="D54" s="7">
        <f>E54*4.1868</f>
        <v>0.7419009599999999</v>
      </c>
      <c r="E54" s="20">
        <v>0.1772</v>
      </c>
      <c r="F54" s="7">
        <v>0.072</v>
      </c>
      <c r="G54" s="8"/>
    </row>
    <row r="55" spans="1:7" ht="15.75">
      <c r="A55" s="3">
        <v>50</v>
      </c>
      <c r="B55" s="7">
        <f>C55*4.1868</f>
        <v>0.86415552</v>
      </c>
      <c r="C55" s="21">
        <v>0.2064</v>
      </c>
      <c r="D55" s="7">
        <f>E55*4.1868</f>
        <v>2.67452784</v>
      </c>
      <c r="E55" s="21">
        <v>0.6388</v>
      </c>
      <c r="F55" s="7">
        <v>0.43300000000000005</v>
      </c>
      <c r="G55" s="8"/>
    </row>
    <row r="56" spans="1:7" s="1" customFormat="1" ht="15.75">
      <c r="A56" s="9">
        <v>51</v>
      </c>
      <c r="B56" s="10">
        <v>0</v>
      </c>
      <c r="C56" s="21" t="s">
        <v>9</v>
      </c>
      <c r="D56" s="10">
        <v>0</v>
      </c>
      <c r="E56" s="21" t="s">
        <v>9</v>
      </c>
      <c r="F56" s="7"/>
      <c r="G56" s="8">
        <v>0.975</v>
      </c>
    </row>
    <row r="57" spans="1:7" ht="15.75">
      <c r="A57" s="3">
        <v>52</v>
      </c>
      <c r="B57" s="7">
        <f>C57*4.1868</f>
        <v>0.43040304</v>
      </c>
      <c r="C57" s="21">
        <v>0.1028</v>
      </c>
      <c r="D57" s="7">
        <f>E57*4.1868</f>
        <v>0.89639388</v>
      </c>
      <c r="E57" s="21">
        <v>0.2141</v>
      </c>
      <c r="F57" s="7">
        <v>0.111</v>
      </c>
      <c r="G57" s="8"/>
    </row>
    <row r="58" spans="1:7" ht="15.75">
      <c r="A58" s="3">
        <v>53</v>
      </c>
      <c r="B58" s="7">
        <f>C58*4.1868</f>
        <v>93.982</v>
      </c>
      <c r="C58" s="21">
        <f>93.982/4.1868</f>
        <v>22.447215056845323</v>
      </c>
      <c r="D58" s="7">
        <v>0</v>
      </c>
      <c r="E58" s="21" t="s">
        <v>10</v>
      </c>
      <c r="F58" s="7"/>
      <c r="G58" s="8">
        <v>1.2525</v>
      </c>
    </row>
    <row r="59" spans="1:7" ht="15.75">
      <c r="A59" s="3">
        <v>54</v>
      </c>
      <c r="B59" s="7">
        <v>0</v>
      </c>
      <c r="C59" s="20" t="s">
        <v>9</v>
      </c>
      <c r="D59" s="7">
        <v>0</v>
      </c>
      <c r="E59" s="20" t="s">
        <v>10</v>
      </c>
      <c r="F59" s="7"/>
      <c r="G59" s="8">
        <v>0.8985</v>
      </c>
    </row>
    <row r="60" spans="1:7" ht="15.75">
      <c r="A60" s="3">
        <v>55</v>
      </c>
      <c r="B60" s="7">
        <v>0</v>
      </c>
      <c r="C60" s="20" t="s">
        <v>9</v>
      </c>
      <c r="D60" s="7">
        <v>0</v>
      </c>
      <c r="E60" s="20" t="s">
        <v>10</v>
      </c>
      <c r="F60" s="7"/>
      <c r="G60" s="8">
        <v>0.567</v>
      </c>
    </row>
    <row r="61" spans="1:7" ht="15.75">
      <c r="A61" s="3">
        <v>56</v>
      </c>
      <c r="B61" s="7">
        <f>C61*4.1868</f>
        <v>58.249</v>
      </c>
      <c r="C61" s="21">
        <f>58.249/4.1868</f>
        <v>13.912534632655012</v>
      </c>
      <c r="D61" s="7">
        <v>0</v>
      </c>
      <c r="E61" s="21" t="s">
        <v>10</v>
      </c>
      <c r="F61" s="7"/>
      <c r="G61" s="8">
        <v>0.5955</v>
      </c>
    </row>
    <row r="62" spans="1:7" ht="15.75">
      <c r="A62" s="3">
        <v>57</v>
      </c>
      <c r="B62" s="7">
        <f>C62*4.1868</f>
        <v>21.867656399999998</v>
      </c>
      <c r="C62" s="21">
        <v>5.223</v>
      </c>
      <c r="D62" s="7">
        <f>E62*4.1868</f>
        <v>24.815163599999998</v>
      </c>
      <c r="E62" s="21">
        <v>5.927</v>
      </c>
      <c r="F62" s="7">
        <v>0.7039999999999997</v>
      </c>
      <c r="G62" s="8"/>
    </row>
    <row r="63" spans="1:7" ht="15.75">
      <c r="A63" s="3">
        <v>58</v>
      </c>
      <c r="B63" s="7">
        <f>C63*4.1868</f>
        <v>3.3142708799999996</v>
      </c>
      <c r="C63" s="20">
        <v>0.7916</v>
      </c>
      <c r="D63" s="7">
        <f>E63*4.1868</f>
        <v>5.16818592</v>
      </c>
      <c r="E63" s="20">
        <v>1.2344</v>
      </c>
      <c r="F63" s="7">
        <v>0.442</v>
      </c>
      <c r="G63" s="8"/>
    </row>
    <row r="64" spans="1:7" ht="15.75">
      <c r="A64" s="3">
        <v>59</v>
      </c>
      <c r="B64" s="7">
        <f>C64*4.1868</f>
        <v>1.891</v>
      </c>
      <c r="C64" s="20">
        <f>1.891/4.1868</f>
        <v>0.45165759052259485</v>
      </c>
      <c r="D64" s="7">
        <f>E64*4.1868</f>
        <v>1.9</v>
      </c>
      <c r="E64" s="20">
        <f>1.9/4.1868</f>
        <v>0.4538072035922423</v>
      </c>
      <c r="F64" s="7">
        <v>0.0020000000000000018</v>
      </c>
      <c r="G64" s="8"/>
    </row>
    <row r="65" spans="1:7" ht="15.75">
      <c r="A65" s="3">
        <v>60</v>
      </c>
      <c r="B65" s="7">
        <v>0</v>
      </c>
      <c r="C65" s="20" t="s">
        <v>9</v>
      </c>
      <c r="D65" s="7">
        <v>0</v>
      </c>
      <c r="E65" s="20" t="s">
        <v>10</v>
      </c>
      <c r="F65" s="7"/>
      <c r="G65" s="8">
        <v>0.9735</v>
      </c>
    </row>
    <row r="66" spans="1:7" ht="15.75">
      <c r="A66" s="3">
        <v>61</v>
      </c>
      <c r="B66" s="7">
        <f>C66*4.1868</f>
        <v>0.5296301999999999</v>
      </c>
      <c r="C66" s="20">
        <v>0.1265</v>
      </c>
      <c r="D66" s="7">
        <f>E66*4.1868</f>
        <v>0.5296301999999999</v>
      </c>
      <c r="E66" s="20">
        <v>0.1265</v>
      </c>
      <c r="F66" s="7">
        <v>0</v>
      </c>
      <c r="G66" s="8"/>
    </row>
    <row r="67" spans="1:7" ht="15.75">
      <c r="A67" s="3">
        <v>62</v>
      </c>
      <c r="B67" s="7">
        <v>0</v>
      </c>
      <c r="C67" s="21">
        <v>0</v>
      </c>
      <c r="D67" s="7">
        <v>0</v>
      </c>
      <c r="E67" s="21">
        <v>0.2591</v>
      </c>
      <c r="F67" s="7">
        <v>0.259</v>
      </c>
      <c r="G67" s="8"/>
    </row>
    <row r="68" spans="1:7" ht="15.75">
      <c r="A68" s="3">
        <v>63</v>
      </c>
      <c r="B68" s="7">
        <f aca="true" t="shared" si="2" ref="B68:B73">C68*4.1868</f>
        <v>15.55019388</v>
      </c>
      <c r="C68" s="21">
        <v>3.7141</v>
      </c>
      <c r="D68" s="7">
        <f>E68*4.1868</f>
        <v>19.75918392</v>
      </c>
      <c r="E68" s="21">
        <v>4.7194</v>
      </c>
      <c r="F68" s="7">
        <v>1.0050000000000003</v>
      </c>
      <c r="G68" s="8"/>
    </row>
    <row r="69" spans="1:7" ht="15.75">
      <c r="A69" s="3">
        <v>64</v>
      </c>
      <c r="B69" s="7">
        <f t="shared" si="2"/>
        <v>49.162</v>
      </c>
      <c r="C69" s="21">
        <f>49.162/4.1868</f>
        <v>11.742141970000956</v>
      </c>
      <c r="D69" s="7">
        <v>0</v>
      </c>
      <c r="E69" s="21" t="s">
        <v>10</v>
      </c>
      <c r="F69" s="7"/>
      <c r="G69" s="8">
        <v>0.5655</v>
      </c>
    </row>
    <row r="70" spans="1:7" ht="15.75">
      <c r="A70" s="3">
        <v>65</v>
      </c>
      <c r="B70" s="7">
        <f t="shared" si="2"/>
        <v>0.31987151999999996</v>
      </c>
      <c r="C70" s="21">
        <v>0.0764</v>
      </c>
      <c r="D70" s="7">
        <f>E70*4.1868</f>
        <v>0.34248024</v>
      </c>
      <c r="E70" s="21">
        <v>0.0818</v>
      </c>
      <c r="F70" s="7">
        <v>0.006000000000000005</v>
      </c>
      <c r="G70" s="8"/>
    </row>
    <row r="71" spans="1:7" ht="15.75">
      <c r="A71" s="3">
        <v>66</v>
      </c>
      <c r="B71" s="7">
        <f t="shared" si="2"/>
        <v>0</v>
      </c>
      <c r="C71" s="21">
        <v>0</v>
      </c>
      <c r="D71" s="7">
        <f>E71*4.1868</f>
        <v>0.46975895999999995</v>
      </c>
      <c r="E71" s="21">
        <v>0.1122</v>
      </c>
      <c r="F71" s="7">
        <v>0.112</v>
      </c>
      <c r="G71" s="8"/>
    </row>
    <row r="72" spans="1:7" ht="15.75">
      <c r="A72" s="3">
        <v>67</v>
      </c>
      <c r="B72" s="7">
        <f t="shared" si="2"/>
        <v>13.662</v>
      </c>
      <c r="C72" s="21">
        <f>13.662/4.1868</f>
        <v>3.26311263972485</v>
      </c>
      <c r="D72" s="7">
        <v>0</v>
      </c>
      <c r="E72" s="21" t="s">
        <v>10</v>
      </c>
      <c r="F72" s="7"/>
      <c r="G72" s="8">
        <v>0.5955</v>
      </c>
    </row>
    <row r="73" spans="1:7" ht="15.75">
      <c r="A73" s="3">
        <v>68</v>
      </c>
      <c r="B73" s="7">
        <f t="shared" si="2"/>
        <v>63.069</v>
      </c>
      <c r="C73" s="20">
        <f>63.069/4.1868</f>
        <v>15.063771854399542</v>
      </c>
      <c r="D73" s="7">
        <v>0</v>
      </c>
      <c r="E73" s="20" t="s">
        <v>10</v>
      </c>
      <c r="F73" s="7"/>
      <c r="G73" s="8">
        <v>0.594</v>
      </c>
    </row>
    <row r="74" spans="1:7" ht="15.75">
      <c r="A74" s="3">
        <v>69</v>
      </c>
      <c r="B74" s="7">
        <f aca="true" t="shared" si="3" ref="B74:D83">C74*4.1868</f>
        <v>7.06355028</v>
      </c>
      <c r="C74" s="21">
        <v>1.6871</v>
      </c>
      <c r="D74" s="7">
        <f t="shared" si="3"/>
        <v>11.842782479999999</v>
      </c>
      <c r="E74" s="21">
        <v>2.8286</v>
      </c>
      <c r="F74" s="7">
        <v>1.1420000000000001</v>
      </c>
      <c r="G74" s="8"/>
    </row>
    <row r="75" spans="1:7" ht="15.75">
      <c r="A75" s="3">
        <v>70</v>
      </c>
      <c r="B75" s="7">
        <f t="shared" si="3"/>
        <v>0</v>
      </c>
      <c r="C75" s="21">
        <v>0</v>
      </c>
      <c r="D75" s="7">
        <f t="shared" si="3"/>
        <v>0.43291512</v>
      </c>
      <c r="E75" s="21">
        <v>0.1034</v>
      </c>
      <c r="F75" s="7">
        <v>0.10299999999999998</v>
      </c>
      <c r="G75" s="8"/>
    </row>
    <row r="76" spans="1:7" ht="15.75">
      <c r="A76" s="3">
        <v>71</v>
      </c>
      <c r="B76" s="7">
        <f t="shared" si="3"/>
        <v>117.43000000000002</v>
      </c>
      <c r="C76" s="20">
        <f>117.43/4.1868</f>
        <v>28.047673640966853</v>
      </c>
      <c r="D76" s="7">
        <v>0</v>
      </c>
      <c r="E76" s="20" t="s">
        <v>10</v>
      </c>
      <c r="F76" s="7"/>
      <c r="G76" s="8">
        <v>1.2525</v>
      </c>
    </row>
    <row r="77" spans="1:7" ht="15.75">
      <c r="A77" s="3">
        <v>72</v>
      </c>
      <c r="B77" s="7">
        <f t="shared" si="3"/>
        <v>67.892</v>
      </c>
      <c r="C77" s="21">
        <f>67.892/4.1868</f>
        <v>16.215725613833953</v>
      </c>
      <c r="D77" s="7">
        <f t="shared" si="3"/>
        <v>72.702</v>
      </c>
      <c r="E77" s="21">
        <f>72.702/4.1868</f>
        <v>17.36457437661221</v>
      </c>
      <c r="F77" s="7">
        <v>1.1489999999999974</v>
      </c>
      <c r="G77" s="8"/>
    </row>
    <row r="78" spans="1:7" ht="15.75">
      <c r="A78" s="3">
        <v>73</v>
      </c>
      <c r="B78" s="7">
        <f t="shared" si="3"/>
        <v>5.3980412399999995</v>
      </c>
      <c r="C78" s="21">
        <v>1.2893</v>
      </c>
      <c r="D78" s="7">
        <f t="shared" si="3"/>
        <v>8.697239640000001</v>
      </c>
      <c r="E78" s="21">
        <v>2.0773</v>
      </c>
      <c r="F78" s="7">
        <v>0.788</v>
      </c>
      <c r="G78" s="8"/>
    </row>
    <row r="79" spans="1:7" ht="15.75">
      <c r="A79" s="3">
        <v>74</v>
      </c>
      <c r="B79" s="7">
        <f t="shared" si="3"/>
        <v>0.502416</v>
      </c>
      <c r="C79" s="22">
        <v>0.12</v>
      </c>
      <c r="D79" s="7">
        <f t="shared" si="3"/>
        <v>3.2363964</v>
      </c>
      <c r="E79" s="22">
        <v>0.773</v>
      </c>
      <c r="F79" s="7">
        <v>0.6529999999999999</v>
      </c>
      <c r="G79" s="8"/>
    </row>
    <row r="80" spans="1:7" ht="15.75">
      <c r="A80" s="3">
        <v>75</v>
      </c>
      <c r="B80" s="7">
        <f t="shared" si="3"/>
        <v>2.5748819999999997</v>
      </c>
      <c r="C80" s="20">
        <v>0.615</v>
      </c>
      <c r="D80" s="7">
        <f t="shared" si="3"/>
        <v>3.22341732</v>
      </c>
      <c r="E80" s="20">
        <v>0.7699</v>
      </c>
      <c r="F80" s="7">
        <v>0.15500000000000003</v>
      </c>
      <c r="G80" s="8"/>
    </row>
    <row r="81" spans="1:7" ht="15.75">
      <c r="A81" s="3">
        <v>76</v>
      </c>
      <c r="B81" s="7">
        <f t="shared" si="3"/>
        <v>10.4293188</v>
      </c>
      <c r="C81" s="20">
        <v>2.491</v>
      </c>
      <c r="D81" s="7">
        <f t="shared" si="3"/>
        <v>11.9030724</v>
      </c>
      <c r="E81" s="20">
        <v>2.843</v>
      </c>
      <c r="F81" s="7">
        <v>0.35199999999999987</v>
      </c>
      <c r="G81" s="8"/>
    </row>
    <row r="82" spans="1:7" ht="15.75">
      <c r="A82" s="3">
        <v>77</v>
      </c>
      <c r="B82" s="7">
        <v>0</v>
      </c>
      <c r="C82" s="22" t="s">
        <v>10</v>
      </c>
      <c r="D82" s="7">
        <v>0</v>
      </c>
      <c r="E82" s="22" t="s">
        <v>10</v>
      </c>
      <c r="F82" s="7"/>
      <c r="G82" s="8">
        <v>0.5955</v>
      </c>
    </row>
    <row r="83" spans="1:7" ht="15.75">
      <c r="A83" s="3">
        <v>78</v>
      </c>
      <c r="B83" s="7">
        <f t="shared" si="3"/>
        <v>31.627</v>
      </c>
      <c r="C83" s="20">
        <f>31.627/4.1868</f>
        <v>7.553979172637814</v>
      </c>
      <c r="D83" s="7">
        <f t="shared" si="3"/>
        <v>31.794</v>
      </c>
      <c r="E83" s="20">
        <f>31.794/4.1868</f>
        <v>7.593866437374606</v>
      </c>
      <c r="F83" s="7">
        <v>0.040000000000000036</v>
      </c>
      <c r="G83" s="8"/>
    </row>
    <row r="84" spans="1:7" ht="15.75">
      <c r="A84" s="3">
        <v>79</v>
      </c>
      <c r="B84" s="7">
        <v>0</v>
      </c>
      <c r="C84" s="21">
        <v>0.0667</v>
      </c>
      <c r="D84" s="7">
        <v>0</v>
      </c>
      <c r="E84" s="21">
        <v>0.1791</v>
      </c>
      <c r="F84" s="7">
        <v>0.11199999999999997</v>
      </c>
      <c r="G84" s="8"/>
    </row>
    <row r="85" spans="1:7" ht="15.75">
      <c r="A85" s="3">
        <v>80</v>
      </c>
      <c r="B85" s="7">
        <f aca="true" t="shared" si="4" ref="B85:D90">C85*4.1868</f>
        <v>18.8154792</v>
      </c>
      <c r="C85" s="20">
        <v>4.494</v>
      </c>
      <c r="D85" s="7">
        <f t="shared" si="4"/>
        <v>24.120154799999998</v>
      </c>
      <c r="E85" s="20">
        <v>5.761</v>
      </c>
      <c r="F85" s="7">
        <v>1.2670000000000003</v>
      </c>
      <c r="G85" s="8"/>
    </row>
    <row r="86" spans="1:7" ht="15.75">
      <c r="A86" s="3">
        <v>81</v>
      </c>
      <c r="B86" s="7">
        <f t="shared" si="4"/>
        <v>3.7162036799999996</v>
      </c>
      <c r="C86" s="21">
        <v>0.8876</v>
      </c>
      <c r="D86" s="7">
        <f t="shared" si="4"/>
        <v>6.137011439999999</v>
      </c>
      <c r="E86" s="21">
        <v>1.4658</v>
      </c>
      <c r="F86" s="7">
        <v>0.578</v>
      </c>
      <c r="G86" s="8"/>
    </row>
    <row r="87" spans="1:7" ht="15.75">
      <c r="A87" s="3">
        <v>82</v>
      </c>
      <c r="B87" s="7">
        <f t="shared" si="4"/>
        <v>29.07272052</v>
      </c>
      <c r="C87" s="21">
        <v>6.9439</v>
      </c>
      <c r="D87" s="7">
        <f t="shared" si="4"/>
        <v>30.7771668</v>
      </c>
      <c r="E87" s="21">
        <v>7.351</v>
      </c>
      <c r="F87" s="7">
        <v>0.40700000000000003</v>
      </c>
      <c r="G87" s="8"/>
    </row>
    <row r="88" spans="1:7" ht="15.75">
      <c r="A88" s="3">
        <v>83</v>
      </c>
      <c r="B88" s="7">
        <f t="shared" si="4"/>
        <v>5.83346844</v>
      </c>
      <c r="C88" s="21">
        <v>1.3933</v>
      </c>
      <c r="D88" s="7">
        <f t="shared" si="4"/>
        <v>9.353729880000001</v>
      </c>
      <c r="E88" s="21">
        <v>2.2341</v>
      </c>
      <c r="F88" s="7">
        <v>0.8409999999999999</v>
      </c>
      <c r="G88" s="8"/>
    </row>
    <row r="89" spans="1:7" ht="15.75">
      <c r="A89" s="3">
        <v>84</v>
      </c>
      <c r="B89" s="7">
        <f t="shared" si="4"/>
        <v>5.1162696</v>
      </c>
      <c r="C89" s="21">
        <v>1.222</v>
      </c>
      <c r="D89" s="7">
        <f t="shared" si="4"/>
        <v>5.752663200000001</v>
      </c>
      <c r="E89" s="21">
        <v>1.374</v>
      </c>
      <c r="F89" s="7">
        <v>0.15200000000000014</v>
      </c>
      <c r="G89" s="8"/>
    </row>
    <row r="90" spans="1:7" ht="15.75">
      <c r="A90" s="3">
        <v>85</v>
      </c>
      <c r="B90" s="7">
        <f t="shared" si="4"/>
        <v>0.41993604</v>
      </c>
      <c r="C90" s="21">
        <v>0.1003</v>
      </c>
      <c r="D90" s="7">
        <f t="shared" si="4"/>
        <v>0.5400971999999999</v>
      </c>
      <c r="E90" s="21">
        <v>0.129</v>
      </c>
      <c r="F90" s="7">
        <v>0.028999999999999998</v>
      </c>
      <c r="G90" s="8"/>
    </row>
    <row r="91" spans="1:7" ht="15.75">
      <c r="A91" s="3">
        <v>86</v>
      </c>
      <c r="B91" s="7">
        <v>0</v>
      </c>
      <c r="C91" s="20">
        <v>0.2689</v>
      </c>
      <c r="D91" s="7">
        <v>0</v>
      </c>
      <c r="E91" s="20">
        <v>0.5872</v>
      </c>
      <c r="F91" s="7">
        <v>0.31799999999999995</v>
      </c>
      <c r="G91" s="8"/>
    </row>
    <row r="92" spans="1:7" ht="15.75">
      <c r="A92" s="3">
        <v>87</v>
      </c>
      <c r="B92" s="7">
        <f aca="true" t="shared" si="5" ref="B92:D102">C92*4.1868</f>
        <v>15.3571824</v>
      </c>
      <c r="C92" s="21">
        <v>3.668</v>
      </c>
      <c r="D92" s="7">
        <f t="shared" si="5"/>
        <v>17.952998400000002</v>
      </c>
      <c r="E92" s="21">
        <v>4.288</v>
      </c>
      <c r="F92" s="7">
        <v>0.6200000000000001</v>
      </c>
      <c r="G92" s="8"/>
    </row>
    <row r="93" spans="1:7" ht="15.75">
      <c r="A93" s="3">
        <v>88</v>
      </c>
      <c r="B93" s="7">
        <f t="shared" si="5"/>
        <v>0.70673184</v>
      </c>
      <c r="C93" s="21">
        <v>0.1688</v>
      </c>
      <c r="D93" s="7">
        <f t="shared" si="5"/>
        <v>0.70673184</v>
      </c>
      <c r="E93" s="21">
        <v>0.1688</v>
      </c>
      <c r="F93" s="7">
        <v>0</v>
      </c>
      <c r="G93" s="8"/>
    </row>
    <row r="94" spans="1:7" ht="15.75">
      <c r="A94" s="3">
        <v>89</v>
      </c>
      <c r="B94" s="7">
        <f t="shared" si="5"/>
        <v>37.017592199999996</v>
      </c>
      <c r="C94" s="21">
        <v>8.8415</v>
      </c>
      <c r="D94" s="7">
        <f t="shared" si="5"/>
        <v>43.17888708</v>
      </c>
      <c r="E94" s="21">
        <v>10.3131</v>
      </c>
      <c r="F94" s="7">
        <v>1.471</v>
      </c>
      <c r="G94" s="8"/>
    </row>
    <row r="95" spans="1:7" ht="15.75">
      <c r="A95" s="3">
        <v>90</v>
      </c>
      <c r="B95" s="7">
        <f t="shared" si="5"/>
        <v>84.77516376</v>
      </c>
      <c r="C95" s="21">
        <v>20.2482</v>
      </c>
      <c r="D95" s="7">
        <v>0</v>
      </c>
      <c r="E95" s="21" t="s">
        <v>10</v>
      </c>
      <c r="F95" s="7"/>
      <c r="G95" s="8">
        <v>0.8969999999999999</v>
      </c>
    </row>
    <row r="96" spans="1:7" ht="15.75">
      <c r="A96" s="3">
        <v>91</v>
      </c>
      <c r="B96" s="7">
        <f t="shared" si="5"/>
        <v>2.82734604</v>
      </c>
      <c r="C96" s="20">
        <v>0.6753</v>
      </c>
      <c r="D96" s="7">
        <f t="shared" si="5"/>
        <v>2.92406112</v>
      </c>
      <c r="E96" s="20">
        <v>0.6984</v>
      </c>
      <c r="F96" s="7">
        <v>0.02299999999999991</v>
      </c>
      <c r="G96" s="8"/>
    </row>
    <row r="97" spans="1:7" ht="15.75">
      <c r="A97" s="3">
        <v>92</v>
      </c>
      <c r="B97" s="7">
        <f t="shared" si="5"/>
        <v>24.28344</v>
      </c>
      <c r="C97" s="21">
        <v>5.8</v>
      </c>
      <c r="D97" s="7">
        <f t="shared" si="5"/>
        <v>27.214199999999998</v>
      </c>
      <c r="E97" s="21">
        <v>6.5</v>
      </c>
      <c r="F97" s="7">
        <v>0.7000000000000002</v>
      </c>
      <c r="G97" s="8"/>
    </row>
    <row r="98" spans="1:7" ht="15.75">
      <c r="A98" s="3">
        <v>93</v>
      </c>
      <c r="B98" s="7">
        <f t="shared" si="5"/>
        <v>2.4120154799999995</v>
      </c>
      <c r="C98" s="21">
        <v>0.5761</v>
      </c>
      <c r="D98" s="7">
        <f t="shared" si="5"/>
        <v>2.46644388</v>
      </c>
      <c r="E98" s="21">
        <v>0.5891</v>
      </c>
      <c r="F98" s="7">
        <v>0.013000000000000013</v>
      </c>
      <c r="G98" s="8"/>
    </row>
    <row r="99" spans="1:7" ht="15.75">
      <c r="A99" s="3">
        <v>94</v>
      </c>
      <c r="B99" s="7">
        <f t="shared" si="5"/>
        <v>3.1442867999999997</v>
      </c>
      <c r="C99" s="20">
        <v>0.751</v>
      </c>
      <c r="D99" s="7">
        <v>0</v>
      </c>
      <c r="E99" s="20" t="s">
        <v>10</v>
      </c>
      <c r="F99" s="7"/>
      <c r="G99" s="8">
        <v>0.5955</v>
      </c>
    </row>
    <row r="100" spans="1:7" ht="15.75">
      <c r="A100" s="3">
        <v>95</v>
      </c>
      <c r="B100" s="7">
        <f t="shared" si="5"/>
        <v>0.10132055999999999</v>
      </c>
      <c r="C100" s="21">
        <v>0.0242</v>
      </c>
      <c r="D100" s="7">
        <v>0</v>
      </c>
      <c r="E100" s="21">
        <v>0.0431</v>
      </c>
      <c r="F100" s="7">
        <v>0.018999999999999996</v>
      </c>
      <c r="G100" s="8"/>
    </row>
    <row r="101" spans="1:7" ht="15.75">
      <c r="A101" s="3">
        <v>96</v>
      </c>
      <c r="B101" s="7">
        <f t="shared" si="5"/>
        <v>1.10154708</v>
      </c>
      <c r="C101" s="21">
        <v>0.2631</v>
      </c>
      <c r="D101" s="7">
        <f t="shared" si="5"/>
        <v>1.95565428</v>
      </c>
      <c r="E101" s="21">
        <v>0.4671</v>
      </c>
      <c r="F101" s="7">
        <v>0.20400000000000001</v>
      </c>
      <c r="G101" s="8"/>
    </row>
    <row r="102" spans="1:7" ht="15.75">
      <c r="A102" s="3">
        <v>97</v>
      </c>
      <c r="B102" s="7">
        <f t="shared" si="5"/>
        <v>37.017</v>
      </c>
      <c r="C102" s="20">
        <f>37.017/4.1868</f>
        <v>8.841358555460019</v>
      </c>
      <c r="D102" s="7">
        <v>0</v>
      </c>
      <c r="E102" s="20" t="s">
        <v>10</v>
      </c>
      <c r="F102" s="7"/>
      <c r="G102" s="8">
        <v>0.543</v>
      </c>
    </row>
    <row r="103" spans="1:7" ht="15.75">
      <c r="A103" s="3">
        <v>98</v>
      </c>
      <c r="B103" s="7">
        <f aca="true" t="shared" si="6" ref="B103:D108">C103*4.1868</f>
        <v>0</v>
      </c>
      <c r="C103" s="20">
        <v>0</v>
      </c>
      <c r="D103" s="7">
        <v>0</v>
      </c>
      <c r="E103" s="20" t="s">
        <v>10</v>
      </c>
      <c r="F103" s="7"/>
      <c r="G103" s="8">
        <v>1.2555</v>
      </c>
    </row>
    <row r="104" spans="1:7" ht="15.75">
      <c r="A104" s="3">
        <v>99</v>
      </c>
      <c r="B104" s="7">
        <f t="shared" si="6"/>
        <v>16.0647516</v>
      </c>
      <c r="C104" s="21">
        <v>3.837</v>
      </c>
      <c r="D104" s="7">
        <f t="shared" si="6"/>
        <v>19.4644332</v>
      </c>
      <c r="E104" s="21">
        <v>4.649</v>
      </c>
      <c r="F104" s="7">
        <v>0.8119999999999998</v>
      </c>
      <c r="G104" s="8"/>
    </row>
    <row r="105" spans="1:7" ht="15.75">
      <c r="A105" s="3">
        <v>100</v>
      </c>
      <c r="B105" s="7">
        <f t="shared" si="6"/>
        <v>34.204</v>
      </c>
      <c r="C105" s="21">
        <f>34.204/4.1868</f>
        <v>8.169485048246871</v>
      </c>
      <c r="D105" s="7">
        <v>0</v>
      </c>
      <c r="E105" s="21" t="s">
        <v>10</v>
      </c>
      <c r="F105" s="7"/>
      <c r="G105" s="8">
        <v>0.5685</v>
      </c>
    </row>
    <row r="106" spans="1:7" ht="15.75">
      <c r="A106" s="3">
        <v>101</v>
      </c>
      <c r="B106" s="7">
        <f t="shared" si="6"/>
        <v>0.3935592</v>
      </c>
      <c r="C106" s="21">
        <v>0.094</v>
      </c>
      <c r="D106" s="7">
        <f t="shared" si="6"/>
        <v>2.7297936</v>
      </c>
      <c r="E106" s="21">
        <v>0.652</v>
      </c>
      <c r="F106" s="7">
        <v>0.558</v>
      </c>
      <c r="G106" s="8"/>
    </row>
    <row r="107" spans="1:7" ht="15.75">
      <c r="A107" s="3">
        <v>102</v>
      </c>
      <c r="B107" s="7">
        <f t="shared" si="6"/>
        <v>1.7458955999999999</v>
      </c>
      <c r="C107" s="22">
        <v>0.417</v>
      </c>
      <c r="D107" s="7">
        <f t="shared" si="6"/>
        <v>3.5441262</v>
      </c>
      <c r="E107" s="22">
        <v>0.8465</v>
      </c>
      <c r="F107" s="7">
        <v>0.43</v>
      </c>
      <c r="G107" s="8"/>
    </row>
    <row r="108" spans="1:7" ht="15.75">
      <c r="A108" s="3">
        <v>103</v>
      </c>
      <c r="B108" s="7">
        <f t="shared" si="6"/>
        <v>12.294</v>
      </c>
      <c r="C108" s="20">
        <f>12.294/4.1868</f>
        <v>2.9363714531384355</v>
      </c>
      <c r="D108" s="7">
        <v>0</v>
      </c>
      <c r="E108" s="20" t="s">
        <v>10</v>
      </c>
      <c r="F108" s="7"/>
      <c r="G108" s="8">
        <v>0.594</v>
      </c>
    </row>
    <row r="109" spans="1:7" ht="15.75">
      <c r="A109" s="3">
        <v>104</v>
      </c>
      <c r="B109" s="7">
        <v>0</v>
      </c>
      <c r="C109" s="20">
        <v>0.0124</v>
      </c>
      <c r="D109" s="7">
        <v>0</v>
      </c>
      <c r="E109" s="20">
        <v>0.0124</v>
      </c>
      <c r="F109" s="7">
        <v>0</v>
      </c>
      <c r="G109" s="8"/>
    </row>
    <row r="110" spans="1:7" ht="15.75">
      <c r="A110" s="3">
        <v>105</v>
      </c>
      <c r="B110" s="7">
        <f>C110*4.1868</f>
        <v>1.48589532</v>
      </c>
      <c r="C110" s="20">
        <v>0.3549</v>
      </c>
      <c r="D110" s="7">
        <f>E110*4.1868</f>
        <v>2.73649248</v>
      </c>
      <c r="E110" s="20">
        <v>0.6536</v>
      </c>
      <c r="F110" s="7">
        <v>0.29900000000000004</v>
      </c>
      <c r="G110" s="8"/>
    </row>
    <row r="111" spans="1:7" ht="15.75">
      <c r="A111" s="3">
        <v>106</v>
      </c>
      <c r="B111" s="7">
        <f>C111*4.1868</f>
        <v>4.9739184</v>
      </c>
      <c r="C111" s="20">
        <v>1.188</v>
      </c>
      <c r="D111" s="7">
        <f>E111*4.1868</f>
        <v>6.81024888</v>
      </c>
      <c r="E111" s="20">
        <v>1.6266</v>
      </c>
      <c r="F111" s="7">
        <v>0.43900000000000006</v>
      </c>
      <c r="G111" s="8"/>
    </row>
    <row r="112" spans="1:7" ht="15.75">
      <c r="A112" s="3">
        <v>107</v>
      </c>
      <c r="B112" s="7">
        <v>0</v>
      </c>
      <c r="C112" s="20">
        <f>118.781/4.1868</f>
        <v>28.370354447310596</v>
      </c>
      <c r="D112" s="7">
        <v>0</v>
      </c>
      <c r="E112" s="20">
        <f>123.821/4.1868</f>
        <v>29.574137766313175</v>
      </c>
      <c r="F112" s="7">
        <v>1.2040000000000006</v>
      </c>
      <c r="G112" s="8"/>
    </row>
    <row r="113" spans="1:7" ht="15.75">
      <c r="A113" s="3">
        <v>108</v>
      </c>
      <c r="B113" s="7">
        <f aca="true" t="shared" si="7" ref="B113:D120">C113*4.1868</f>
        <v>9.5752116</v>
      </c>
      <c r="C113" s="20">
        <v>2.287</v>
      </c>
      <c r="D113" s="7">
        <f t="shared" si="7"/>
        <v>11.660238</v>
      </c>
      <c r="E113" s="20">
        <v>2.785</v>
      </c>
      <c r="F113" s="7">
        <v>0.4980000000000002</v>
      </c>
      <c r="G113" s="8"/>
    </row>
    <row r="114" spans="1:7" ht="15.75">
      <c r="A114" s="3">
        <v>109</v>
      </c>
      <c r="B114" s="7">
        <f t="shared" si="7"/>
        <v>21.8174148</v>
      </c>
      <c r="C114" s="20">
        <v>5.211</v>
      </c>
      <c r="D114" s="7">
        <f t="shared" si="7"/>
        <v>24.216451199999998</v>
      </c>
      <c r="E114" s="20">
        <v>5.784</v>
      </c>
      <c r="F114" s="7">
        <v>0.5729999999999995</v>
      </c>
      <c r="G114" s="8"/>
    </row>
    <row r="115" spans="1:7" ht="15.75">
      <c r="A115" s="3">
        <v>110</v>
      </c>
      <c r="B115" s="7">
        <f t="shared" si="7"/>
        <v>4.2914699999999995</v>
      </c>
      <c r="C115" s="21">
        <v>1.025</v>
      </c>
      <c r="D115" s="7">
        <f t="shared" si="7"/>
        <v>7.398075599999999</v>
      </c>
      <c r="E115" s="21">
        <v>1.767</v>
      </c>
      <c r="F115" s="7">
        <v>0.742</v>
      </c>
      <c r="G115" s="8"/>
    </row>
    <row r="116" spans="1:7" ht="15.75">
      <c r="A116" s="3">
        <v>111</v>
      </c>
      <c r="B116" s="7">
        <f t="shared" si="7"/>
        <v>3.722</v>
      </c>
      <c r="C116" s="21">
        <f>3.722/4.1868</f>
        <v>0.8889844272475399</v>
      </c>
      <c r="D116" s="7">
        <f t="shared" si="7"/>
        <v>4.594</v>
      </c>
      <c r="E116" s="21">
        <f>4.594/4.1868</f>
        <v>1.0972580491067165</v>
      </c>
      <c r="F116" s="7">
        <v>0.20799999999999993</v>
      </c>
      <c r="G116" s="8"/>
    </row>
    <row r="117" spans="1:7" ht="15.75">
      <c r="A117" s="3">
        <v>112</v>
      </c>
      <c r="B117" s="7">
        <f t="shared" si="7"/>
        <v>7.452504</v>
      </c>
      <c r="C117" s="21">
        <v>1.78</v>
      </c>
      <c r="D117" s="7">
        <f t="shared" si="7"/>
        <v>9.679881599999998</v>
      </c>
      <c r="E117" s="21">
        <v>2.312</v>
      </c>
      <c r="F117" s="7">
        <v>0.5319999999999998</v>
      </c>
      <c r="G117" s="8"/>
    </row>
    <row r="118" spans="1:7" ht="15.75">
      <c r="A118" s="3">
        <v>113</v>
      </c>
      <c r="B118" s="7">
        <f t="shared" si="7"/>
        <v>1.1576502</v>
      </c>
      <c r="C118" s="21">
        <v>0.2765</v>
      </c>
      <c r="D118" s="7">
        <f t="shared" si="7"/>
        <v>3.11749128</v>
      </c>
      <c r="E118" s="21">
        <v>0.7446</v>
      </c>
      <c r="F118" s="7">
        <v>0.46799999999999997</v>
      </c>
      <c r="G118" s="8"/>
    </row>
    <row r="119" spans="1:7" ht="15.75">
      <c r="A119" s="3">
        <v>114</v>
      </c>
      <c r="B119" s="7">
        <f t="shared" si="7"/>
        <v>69.288</v>
      </c>
      <c r="C119" s="20">
        <f>69.288/4.1868</f>
        <v>16.54915448552594</v>
      </c>
      <c r="D119" s="7">
        <v>0</v>
      </c>
      <c r="E119" s="20" t="s">
        <v>10</v>
      </c>
      <c r="F119" s="7"/>
      <c r="G119" s="8">
        <v>0.975</v>
      </c>
    </row>
    <row r="120" spans="1:7" ht="15.75">
      <c r="A120" s="3">
        <v>115</v>
      </c>
      <c r="B120" s="7">
        <f t="shared" si="7"/>
        <v>26.9399646</v>
      </c>
      <c r="C120" s="21">
        <v>6.4345</v>
      </c>
      <c r="D120" s="7">
        <f t="shared" si="7"/>
        <v>27.042</v>
      </c>
      <c r="E120" s="21">
        <f>27.042/4.1868</f>
        <v>6.458870736600746</v>
      </c>
      <c r="F120" s="7">
        <v>0.024</v>
      </c>
      <c r="G120" s="8">
        <v>0.211</v>
      </c>
    </row>
    <row r="121" spans="1:7" ht="15.75">
      <c r="A121" s="3">
        <v>116</v>
      </c>
      <c r="B121" s="7">
        <v>0</v>
      </c>
      <c r="C121" s="20" t="s">
        <v>9</v>
      </c>
      <c r="D121" s="7">
        <v>0</v>
      </c>
      <c r="E121" s="20" t="s">
        <v>10</v>
      </c>
      <c r="F121" s="7"/>
      <c r="G121" s="8">
        <v>1.2539999999999998</v>
      </c>
    </row>
    <row r="122" spans="1:7" ht="15.75">
      <c r="A122" s="3">
        <v>117</v>
      </c>
      <c r="B122" s="7">
        <v>0</v>
      </c>
      <c r="C122" s="21">
        <v>0.384</v>
      </c>
      <c r="D122" s="7">
        <v>0</v>
      </c>
      <c r="E122" s="21">
        <v>0.684</v>
      </c>
      <c r="F122" s="7">
        <v>0.30000000000000004</v>
      </c>
      <c r="G122" s="8"/>
    </row>
    <row r="123" spans="1:7" ht="15.75">
      <c r="A123" s="3">
        <v>118</v>
      </c>
      <c r="B123" s="7">
        <f>C123*4.1868</f>
        <v>0.58154652</v>
      </c>
      <c r="C123" s="20">
        <v>0.1389</v>
      </c>
      <c r="D123" s="7">
        <f>E123*4.1868</f>
        <v>1.1467645199999998</v>
      </c>
      <c r="E123" s="20">
        <v>0.2739</v>
      </c>
      <c r="F123" s="7">
        <v>0.135</v>
      </c>
      <c r="G123" s="8"/>
    </row>
    <row r="124" spans="1:7" ht="15.75">
      <c r="A124" s="3">
        <v>119</v>
      </c>
      <c r="B124" s="7">
        <f>C124*4.1868</f>
        <v>4.73150268</v>
      </c>
      <c r="C124" s="22">
        <v>1.1301</v>
      </c>
      <c r="D124" s="7">
        <f>E124*4.1868</f>
        <v>7.776562319999999</v>
      </c>
      <c r="E124" s="22">
        <v>1.8574</v>
      </c>
      <c r="F124" s="7">
        <v>0.7270000000000001</v>
      </c>
      <c r="G124" s="8"/>
    </row>
    <row r="125" spans="1:7" ht="15.75">
      <c r="A125" s="3">
        <v>120</v>
      </c>
      <c r="B125" s="7">
        <f>C125*4.1868</f>
        <v>3.64795884</v>
      </c>
      <c r="C125" s="21">
        <v>0.8713</v>
      </c>
      <c r="D125" s="7">
        <f>E125*4.1868</f>
        <v>3.75304752</v>
      </c>
      <c r="E125" s="21">
        <v>0.8964</v>
      </c>
      <c r="F125" s="7">
        <v>0.025000000000000022</v>
      </c>
      <c r="G125" s="8"/>
    </row>
    <row r="126" spans="1:7" ht="15.75">
      <c r="A126" s="3">
        <v>121</v>
      </c>
      <c r="B126" s="7">
        <f>C126*4.1868</f>
        <v>0</v>
      </c>
      <c r="C126" s="21">
        <v>0</v>
      </c>
      <c r="D126" s="7">
        <f>E126*4.1868</f>
        <v>0.005861519999999999</v>
      </c>
      <c r="E126" s="21">
        <v>0.0014</v>
      </c>
      <c r="F126" s="7">
        <v>0</v>
      </c>
      <c r="G126" s="8"/>
    </row>
    <row r="127" spans="1:7" ht="15.75">
      <c r="A127" s="3">
        <v>122</v>
      </c>
      <c r="B127" s="7">
        <v>0</v>
      </c>
      <c r="C127" s="21">
        <v>0.1279</v>
      </c>
      <c r="D127" s="7">
        <v>0</v>
      </c>
      <c r="E127" s="21">
        <v>0.3293</v>
      </c>
      <c r="F127" s="7">
        <v>0.20099999999999998</v>
      </c>
      <c r="G127" s="8"/>
    </row>
    <row r="128" spans="1:7" ht="15.75">
      <c r="A128" s="3">
        <v>123</v>
      </c>
      <c r="B128" s="7">
        <v>0</v>
      </c>
      <c r="C128" s="21">
        <v>0.1879</v>
      </c>
      <c r="D128" s="7">
        <v>0</v>
      </c>
      <c r="E128" s="21">
        <v>1.2075</v>
      </c>
      <c r="F128" s="7">
        <v>1.02</v>
      </c>
      <c r="G128" s="8"/>
    </row>
    <row r="129" spans="1:7" ht="15.75">
      <c r="A129" s="3">
        <v>124</v>
      </c>
      <c r="B129" s="7">
        <f>C129*4.1868</f>
        <v>1.5792609599999998</v>
      </c>
      <c r="C129" s="21">
        <v>0.3772</v>
      </c>
      <c r="D129" s="7">
        <f>E129*4.1868</f>
        <v>2.5497612</v>
      </c>
      <c r="E129" s="21">
        <v>0.609</v>
      </c>
      <c r="F129" s="7">
        <v>0.23199999999999998</v>
      </c>
      <c r="G129" s="8"/>
    </row>
    <row r="130" spans="1:7" ht="15.75">
      <c r="A130" s="3">
        <v>125</v>
      </c>
      <c r="B130" s="7" t="e">
        <f>C130*4.1868</f>
        <v>#VALUE!</v>
      </c>
      <c r="C130" s="21" t="s">
        <v>9</v>
      </c>
      <c r="D130" s="7">
        <v>0</v>
      </c>
      <c r="E130" s="21" t="s">
        <v>10</v>
      </c>
      <c r="F130" s="7"/>
      <c r="G130" s="8">
        <v>1.2585</v>
      </c>
    </row>
    <row r="131" spans="1:7" ht="15.75">
      <c r="A131" s="3">
        <v>126</v>
      </c>
      <c r="B131" s="7">
        <v>0</v>
      </c>
      <c r="C131" s="21">
        <v>0.879</v>
      </c>
      <c r="D131" s="7">
        <v>0</v>
      </c>
      <c r="E131" s="21">
        <v>1.464</v>
      </c>
      <c r="F131" s="7">
        <v>0.585</v>
      </c>
      <c r="G131" s="8"/>
    </row>
    <row r="132" spans="1:7" ht="15.75">
      <c r="A132" s="3">
        <v>127</v>
      </c>
      <c r="B132" s="7">
        <f aca="true" t="shared" si="8" ref="B132:D137">C132*4.1868</f>
        <v>2.86837668</v>
      </c>
      <c r="C132" s="21">
        <v>0.6851</v>
      </c>
      <c r="D132" s="7">
        <f t="shared" si="8"/>
        <v>4.68251712</v>
      </c>
      <c r="E132" s="21">
        <v>1.1184</v>
      </c>
      <c r="F132" s="7">
        <v>0.43300000000000005</v>
      </c>
      <c r="G132" s="8"/>
    </row>
    <row r="133" spans="1:7" ht="15.75">
      <c r="A133" s="3">
        <v>128</v>
      </c>
      <c r="B133" s="7">
        <f t="shared" si="8"/>
        <v>2.6573619600000002</v>
      </c>
      <c r="C133" s="21">
        <v>0.6347</v>
      </c>
      <c r="D133" s="7">
        <f t="shared" si="8"/>
        <v>3.48258024</v>
      </c>
      <c r="E133" s="21">
        <v>0.8318</v>
      </c>
      <c r="F133" s="7">
        <v>0.19699999999999995</v>
      </c>
      <c r="G133" s="8"/>
    </row>
    <row r="134" spans="1:7" ht="15.75">
      <c r="A134" s="3">
        <v>129</v>
      </c>
      <c r="B134" s="7">
        <f t="shared" si="8"/>
        <v>66.951</v>
      </c>
      <c r="C134" s="21">
        <f>66.951/4.1868</f>
        <v>15.99097162510748</v>
      </c>
      <c r="D134" s="7">
        <v>0</v>
      </c>
      <c r="E134" s="21" t="s">
        <v>9</v>
      </c>
      <c r="F134" s="7"/>
      <c r="G134" s="8">
        <v>0.6615</v>
      </c>
    </row>
    <row r="135" spans="1:7" ht="15.75">
      <c r="A135" s="3">
        <v>130</v>
      </c>
      <c r="B135" s="7">
        <f t="shared" si="8"/>
        <v>0</v>
      </c>
      <c r="C135" s="20">
        <v>0</v>
      </c>
      <c r="D135" s="7">
        <f t="shared" si="8"/>
        <v>0</v>
      </c>
      <c r="E135" s="20">
        <v>0</v>
      </c>
      <c r="F135" s="7">
        <v>0</v>
      </c>
      <c r="G135" s="8"/>
    </row>
    <row r="136" spans="1:7" ht="15.75">
      <c r="A136" s="3">
        <v>131</v>
      </c>
      <c r="B136" s="7">
        <f t="shared" si="8"/>
        <v>26.79552</v>
      </c>
      <c r="C136" s="21">
        <v>6.4</v>
      </c>
      <c r="D136" s="7">
        <f t="shared" si="8"/>
        <v>29.72628</v>
      </c>
      <c r="E136" s="21">
        <v>7.1</v>
      </c>
      <c r="F136" s="7">
        <v>0.6999999999999993</v>
      </c>
      <c r="G136" s="8"/>
    </row>
    <row r="137" spans="1:7" ht="15.75">
      <c r="A137" s="3">
        <v>132</v>
      </c>
      <c r="B137" s="7">
        <f t="shared" si="8"/>
        <v>9.894</v>
      </c>
      <c r="C137" s="20">
        <f>9.894/4.1868</f>
        <v>2.363141301232445</v>
      </c>
      <c r="D137" s="7">
        <v>0</v>
      </c>
      <c r="E137" s="20" t="s">
        <v>10</v>
      </c>
      <c r="F137" s="7"/>
      <c r="G137" s="8">
        <v>0.972</v>
      </c>
    </row>
    <row r="138" spans="1:7" ht="15.75">
      <c r="A138" s="3">
        <v>133</v>
      </c>
      <c r="B138" s="7">
        <v>0</v>
      </c>
      <c r="C138" s="21">
        <v>0.2012</v>
      </c>
      <c r="D138" s="7">
        <v>0</v>
      </c>
      <c r="E138" s="21">
        <v>0.946</v>
      </c>
      <c r="F138" s="7">
        <v>0.7449999999999999</v>
      </c>
      <c r="G138" s="8"/>
    </row>
    <row r="139" spans="1:7" ht="15.75">
      <c r="A139" s="3">
        <v>134</v>
      </c>
      <c r="B139" s="7">
        <f>C139*4.1868</f>
        <v>70.75692</v>
      </c>
      <c r="C139" s="21">
        <v>16.9</v>
      </c>
      <c r="D139" s="7">
        <f>E139*4.1868</f>
        <v>77.87448</v>
      </c>
      <c r="E139" s="21">
        <v>18.6</v>
      </c>
      <c r="F139" s="7">
        <v>1.7000000000000028</v>
      </c>
      <c r="G139" s="8"/>
    </row>
    <row r="140" spans="1:7" ht="15.75">
      <c r="A140" s="3">
        <v>135</v>
      </c>
      <c r="B140" s="7">
        <v>0</v>
      </c>
      <c r="C140" s="21" t="s">
        <v>9</v>
      </c>
      <c r="D140" s="7">
        <v>0</v>
      </c>
      <c r="E140" s="21" t="s">
        <v>10</v>
      </c>
      <c r="F140" s="7"/>
      <c r="G140" s="8">
        <v>0.903</v>
      </c>
    </row>
    <row r="141" spans="1:7" ht="15.75">
      <c r="A141" s="3">
        <v>136</v>
      </c>
      <c r="B141" s="7">
        <f>C141*4.1868</f>
        <v>0</v>
      </c>
      <c r="C141" s="21">
        <v>0</v>
      </c>
      <c r="D141" s="7">
        <f>E141*4.1868</f>
        <v>0.06447672</v>
      </c>
      <c r="E141" s="21">
        <v>0.0154</v>
      </c>
      <c r="F141" s="7">
        <v>0.015</v>
      </c>
      <c r="G141" s="8"/>
    </row>
    <row r="142" spans="1:7" ht="15.75">
      <c r="A142" s="3">
        <v>137</v>
      </c>
      <c r="B142" s="7">
        <f>C142*4.1868</f>
        <v>0</v>
      </c>
      <c r="C142" s="20">
        <v>0</v>
      </c>
      <c r="D142" s="7">
        <f>E142*4.1868</f>
        <v>0.0146538</v>
      </c>
      <c r="E142" s="20">
        <v>0.0035</v>
      </c>
      <c r="F142" s="7">
        <v>0.004</v>
      </c>
      <c r="G142" s="8"/>
    </row>
    <row r="143" spans="1:7" ht="15.75">
      <c r="A143" s="3">
        <v>138</v>
      </c>
      <c r="B143" s="7">
        <v>0</v>
      </c>
      <c r="C143" s="21">
        <v>0</v>
      </c>
      <c r="D143" s="7">
        <v>0</v>
      </c>
      <c r="E143" s="21">
        <v>0</v>
      </c>
      <c r="F143" s="7">
        <v>0</v>
      </c>
      <c r="G143" s="8"/>
    </row>
    <row r="144" spans="1:7" ht="15.75">
      <c r="A144" s="3">
        <v>139</v>
      </c>
      <c r="B144" s="7">
        <f>C144*4.1868</f>
        <v>4.65823368</v>
      </c>
      <c r="C144" s="20">
        <v>1.1126</v>
      </c>
      <c r="D144" s="7">
        <f>E144*4.1868</f>
        <v>7.55131248</v>
      </c>
      <c r="E144" s="20">
        <v>1.8036</v>
      </c>
      <c r="F144" s="7">
        <v>0.6910000000000001</v>
      </c>
      <c r="G144" s="8"/>
    </row>
    <row r="145" spans="1:7" ht="15.75">
      <c r="A145" s="3">
        <v>140</v>
      </c>
      <c r="B145" s="7">
        <v>0</v>
      </c>
      <c r="C145" s="20" t="s">
        <v>9</v>
      </c>
      <c r="D145" s="7">
        <v>0</v>
      </c>
      <c r="E145" s="20" t="s">
        <v>10</v>
      </c>
      <c r="F145" s="7"/>
      <c r="G145" s="8">
        <v>0.597</v>
      </c>
    </row>
    <row r="146" spans="1:7" ht="15.75">
      <c r="A146" s="3">
        <v>141</v>
      </c>
      <c r="B146" s="7">
        <f>C146*4.1868</f>
        <v>72.4902552</v>
      </c>
      <c r="C146" s="21">
        <v>17.314</v>
      </c>
      <c r="D146" s="7" t="e">
        <f>E146*4.1868</f>
        <v>#VALUE!</v>
      </c>
      <c r="E146" s="21" t="s">
        <v>10</v>
      </c>
      <c r="F146" s="7"/>
      <c r="G146" s="8">
        <v>0.9705</v>
      </c>
    </row>
    <row r="147" spans="1:7" ht="15.75">
      <c r="A147" s="3">
        <v>142</v>
      </c>
      <c r="B147" s="7">
        <f>C147*4.1868</f>
        <v>77.19999999999999</v>
      </c>
      <c r="C147" s="20">
        <f>77.2/4.1868</f>
        <v>18.438903219642686</v>
      </c>
      <c r="D147" s="7" t="e">
        <f>E147*4.1868</f>
        <v>#VALUE!</v>
      </c>
      <c r="E147" s="20" t="s">
        <v>10</v>
      </c>
      <c r="F147" s="7"/>
      <c r="G147" s="8">
        <v>0.5445</v>
      </c>
    </row>
    <row r="148" spans="1:7" ht="15.75">
      <c r="A148" s="3">
        <v>143</v>
      </c>
      <c r="B148" s="7">
        <f>C148*4.1868</f>
        <v>8.590894919999998</v>
      </c>
      <c r="C148" s="21">
        <v>2.0519</v>
      </c>
      <c r="D148" s="7">
        <f>E148*4.1868</f>
        <v>15.8637852</v>
      </c>
      <c r="E148" s="21">
        <v>3.789</v>
      </c>
      <c r="F148" s="7">
        <v>1.737</v>
      </c>
      <c r="G148" s="8"/>
    </row>
    <row r="149" spans="1:7" ht="15.75">
      <c r="A149" s="3">
        <v>144</v>
      </c>
      <c r="B149" s="7">
        <v>0</v>
      </c>
      <c r="C149" s="21" t="s">
        <v>9</v>
      </c>
      <c r="D149" s="7">
        <v>0</v>
      </c>
      <c r="E149" s="21" t="s">
        <v>10</v>
      </c>
      <c r="F149" s="7"/>
      <c r="G149" s="8">
        <v>0.9015</v>
      </c>
    </row>
    <row r="150" spans="1:7" ht="15.75">
      <c r="A150" s="3">
        <v>145</v>
      </c>
      <c r="B150" s="7">
        <f>C150*4.1868</f>
        <v>33.328</v>
      </c>
      <c r="C150" s="21">
        <f>33.328/4.1868</f>
        <v>7.960256042801186</v>
      </c>
      <c r="D150" s="7">
        <f>E150*4.1868</f>
        <v>35.322</v>
      </c>
      <c r="E150" s="21">
        <f>35.322/4.1868</f>
        <v>8.436514760676413</v>
      </c>
      <c r="F150" s="7">
        <v>0.4769999999999994</v>
      </c>
      <c r="G150" s="8"/>
    </row>
    <row r="151" spans="1:7" ht="15.75">
      <c r="A151" s="3">
        <v>146</v>
      </c>
      <c r="B151" s="7">
        <f>C151*4.1868</f>
        <v>30.292</v>
      </c>
      <c r="C151" s="20">
        <f>30.292/4.1868</f>
        <v>7.2351199006401075</v>
      </c>
      <c r="D151" s="7">
        <f>E151*4.1868</f>
        <v>34.109</v>
      </c>
      <c r="E151" s="20">
        <f>34.109/4.1868</f>
        <v>8.14679468806726</v>
      </c>
      <c r="F151" s="7">
        <v>0.912</v>
      </c>
      <c r="G151" s="8"/>
    </row>
    <row r="152" spans="1:7" ht="15.75">
      <c r="A152" s="3">
        <v>147</v>
      </c>
      <c r="B152" s="7">
        <f>C152*4.1868</f>
        <v>7.682999999999999</v>
      </c>
      <c r="C152" s="21">
        <v>1.8350530237890512</v>
      </c>
      <c r="D152" s="7">
        <f>E152*4.1868</f>
        <v>7.682999999999999</v>
      </c>
      <c r="E152" s="21">
        <v>1.8350530237890512</v>
      </c>
      <c r="F152" s="7">
        <v>0</v>
      </c>
      <c r="G152" s="8"/>
    </row>
    <row r="153" spans="1:7" ht="15.75">
      <c r="A153" s="3">
        <v>148</v>
      </c>
      <c r="B153" s="7">
        <f>C153*4.1868</f>
        <v>4.15791108</v>
      </c>
      <c r="C153" s="21">
        <v>0.9931</v>
      </c>
      <c r="D153" s="7">
        <f>E153*4.1868</f>
        <v>7.1259336</v>
      </c>
      <c r="E153" s="21">
        <v>1.702</v>
      </c>
      <c r="F153" s="7">
        <v>0.709</v>
      </c>
      <c r="G153" s="8"/>
    </row>
    <row r="154" spans="1:7" ht="15.75">
      <c r="A154" s="3">
        <v>149</v>
      </c>
      <c r="B154" s="7">
        <v>0</v>
      </c>
      <c r="C154" s="22" t="s">
        <v>10</v>
      </c>
      <c r="D154" s="7">
        <v>0</v>
      </c>
      <c r="E154" s="22" t="s">
        <v>10</v>
      </c>
      <c r="F154" s="7"/>
      <c r="G154" s="8">
        <v>0.597</v>
      </c>
    </row>
    <row r="155" spans="1:7" ht="15.75">
      <c r="A155" s="3">
        <v>150</v>
      </c>
      <c r="B155" s="7">
        <f>C155*4.1868</f>
        <v>114.36662879999999</v>
      </c>
      <c r="C155" s="21">
        <v>27.316</v>
      </c>
      <c r="D155" s="7" t="e">
        <f>E155*4.1868</f>
        <v>#VALUE!</v>
      </c>
      <c r="E155" s="21" t="s">
        <v>9</v>
      </c>
      <c r="F155" s="7"/>
      <c r="G155" s="8">
        <v>0.975</v>
      </c>
    </row>
    <row r="156" spans="1:7" ht="15.75">
      <c r="A156" s="3">
        <v>151</v>
      </c>
      <c r="B156" s="7">
        <f>C156*4.1868</f>
        <v>0</v>
      </c>
      <c r="C156" s="25">
        <v>0</v>
      </c>
      <c r="D156" s="7">
        <f>E156*4.1868</f>
        <v>1.0286967599999999</v>
      </c>
      <c r="E156" s="25">
        <v>0.2457</v>
      </c>
      <c r="F156" s="7">
        <v>0.246</v>
      </c>
      <c r="G156" s="8"/>
    </row>
    <row r="157" spans="1:7" ht="15.75">
      <c r="A157" s="3">
        <v>152</v>
      </c>
      <c r="B157" s="7">
        <f>C157*4.1868</f>
        <v>93.15964944000001</v>
      </c>
      <c r="C157" s="38">
        <v>22.2508</v>
      </c>
      <c r="D157" s="39">
        <f>E157*4.1868</f>
        <v>98.81434152</v>
      </c>
      <c r="E157" s="38">
        <v>23.6014</v>
      </c>
      <c r="F157" s="7">
        <v>1.3499999999999976</v>
      </c>
      <c r="G157" s="8"/>
    </row>
    <row r="158" spans="1:7" ht="15.75">
      <c r="A158" s="11" t="s">
        <v>11</v>
      </c>
      <c r="B158" s="12"/>
      <c r="C158" s="42">
        <v>1553.292</v>
      </c>
      <c r="D158" s="43"/>
      <c r="E158" s="42">
        <v>1655.447</v>
      </c>
      <c r="F158" s="37">
        <v>102.155</v>
      </c>
      <c r="G158" s="26"/>
    </row>
    <row r="159" spans="1:7" ht="15.75">
      <c r="A159" s="11" t="s">
        <v>12</v>
      </c>
      <c r="B159" s="13"/>
      <c r="C159" s="40"/>
      <c r="D159" s="41"/>
      <c r="E159" s="40"/>
      <c r="F159" s="27">
        <f>SUM(F6:F157)</f>
        <v>53.27399999999999</v>
      </c>
      <c r="G159" s="27"/>
    </row>
    <row r="160" spans="1:7" ht="15.75">
      <c r="A160" s="11" t="s">
        <v>13</v>
      </c>
      <c r="B160" s="11"/>
      <c r="C160" s="14"/>
      <c r="D160" s="12"/>
      <c r="E160" s="15"/>
      <c r="F160" s="27">
        <v>33.15</v>
      </c>
      <c r="G160" s="27"/>
    </row>
    <row r="161" spans="1:7" ht="18.75" customHeight="1">
      <c r="A161" s="13" t="s">
        <v>14</v>
      </c>
      <c r="B161" s="16"/>
      <c r="C161" s="17"/>
      <c r="D161" s="18"/>
      <c r="E161" s="19"/>
      <c r="F161" s="28">
        <f>F158-F159-F160</f>
        <v>15.731000000000016</v>
      </c>
      <c r="G161" s="28"/>
    </row>
    <row r="162" spans="1:7" ht="15.75">
      <c r="A162" s="29" t="s">
        <v>15</v>
      </c>
      <c r="B162" s="29"/>
      <c r="C162" s="29"/>
      <c r="D162" s="29"/>
      <c r="E162" s="29"/>
      <c r="F162" s="30">
        <f>F161/7536.2</f>
        <v>0.002087391523579525</v>
      </c>
      <c r="G162" s="30"/>
    </row>
  </sheetData>
  <sheetProtection selectLockedCells="1" selectUnlockedCells="1"/>
  <mergeCells count="15">
    <mergeCell ref="A1:F1"/>
    <mergeCell ref="A2:A5"/>
    <mergeCell ref="B2:G2"/>
    <mergeCell ref="B3:C3"/>
    <mergeCell ref="D3:E3"/>
    <mergeCell ref="F3:F5"/>
    <mergeCell ref="G3:G5"/>
    <mergeCell ref="B5:C5"/>
    <mergeCell ref="D5:E5"/>
    <mergeCell ref="F158:G158"/>
    <mergeCell ref="F159:G159"/>
    <mergeCell ref="F160:G160"/>
    <mergeCell ref="F161:G161"/>
    <mergeCell ref="A162:E162"/>
    <mergeCell ref="F162:G16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Максим</cp:lastModifiedBy>
  <dcterms:modified xsi:type="dcterms:W3CDTF">2021-02-17T10:47:04Z</dcterms:modified>
  <cp:category/>
  <cp:version/>
  <cp:contentType/>
  <cp:contentStatus/>
</cp:coreProperties>
</file>