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Макаренко 24" sheetId="1" r:id="rId1"/>
  </sheets>
  <definedNames/>
  <calcPr fullCalcOnLoad="1"/>
</workbook>
</file>

<file path=xl/sharedStrings.xml><?xml version="1.0" encoding="utf-8"?>
<sst xmlns="http://schemas.openxmlformats.org/spreadsheetml/2006/main" count="49" uniqueCount="19">
  <si>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</si>
  <si>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</si>
  <si>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</si>
  <si>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</si>
  <si>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</si>
  <si>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</si>
  <si>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</si>
  <si>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</si>
  <si>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</si>
  <si>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н/п</t>
  </si>
  <si>
    <t>н/р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</si>
  <si>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</si>
  <si>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</si>
  <si>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</si>
  <si>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</si>
  <si>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</si>
  <si>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НОЯБРЬ 2020 г по адресу: г.Белгород ул.Макаренко д.24</t>
  </si>
  <si>
    <t>27.10.2020.  0:00:00</t>
  </si>
  <si>
    <t>25.11.2020. 0:00:00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</si>
</sst>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#,##0.000"/>
    <numFmt numFmtId="167" formatCode="0.0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6" fontId="5" fillId="33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64" fontId="4" fillId="33" borderId="13" xfId="0" applyNumberFormat="1" applyFont="1" applyFill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65" fontId="7" fillId="34" borderId="11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7" fillId="36" borderId="11" xfId="0" applyNumberFormat="1" applyFont="1" applyFill="1" applyBorder="1" applyAlignment="1">
      <alignment/>
    </xf>
    <xf numFmtId="165" fontId="7" fillId="37" borderId="11" xfId="0" applyNumberFormat="1" applyFont="1" applyFill="1" applyBorder="1" applyAlignment="1">
      <alignment/>
    </xf>
    <xf numFmtId="165" fontId="7" fillId="37" borderId="14" xfId="0" applyNumberFormat="1" applyFont="1" applyFill="1" applyBorder="1" applyAlignment="1">
      <alignment/>
    </xf>
    <xf numFmtId="165" fontId="4" fillId="34" borderId="11" xfId="0" applyNumberFormat="1" applyFont="1" applyFill="1" applyBorder="1" applyAlignment="1">
      <alignment horizontal="right" vertical="center"/>
    </xf>
    <xf numFmtId="165" fontId="7" fillId="34" borderId="15" xfId="0" applyNumberFormat="1" applyFont="1" applyFill="1" applyBorder="1" applyAlignment="1">
      <alignment/>
    </xf>
    <xf numFmtId="165" fontId="7" fillId="34" borderId="14" xfId="0" applyNumberFormat="1" applyFont="1" applyFill="1" applyBorder="1" applyAlignment="1">
      <alignment/>
    </xf>
    <xf numFmtId="165" fontId="7" fillId="34" borderId="16" xfId="0" applyNumberFormat="1" applyFont="1" applyFill="1" applyBorder="1" applyAlignment="1">
      <alignment horizontal="right"/>
    </xf>
    <xf numFmtId="165" fontId="40" fillId="0" borderId="0" xfId="0" applyNumberFormat="1" applyFont="1" applyAlignment="1">
      <alignment horizontal="right" vertical="center"/>
    </xf>
    <xf numFmtId="165" fontId="7" fillId="34" borderId="11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/>
    </xf>
    <xf numFmtId="164" fontId="7" fillId="35" borderId="11" xfId="0" applyNumberFormat="1" applyFont="1" applyFill="1" applyBorder="1" applyAlignment="1">
      <alignment/>
    </xf>
    <xf numFmtId="164" fontId="7" fillId="36" borderId="11" xfId="0" applyNumberFormat="1" applyFont="1" applyFill="1" applyBorder="1" applyAlignment="1">
      <alignment/>
    </xf>
    <xf numFmtId="164" fontId="7" fillId="37" borderId="11" xfId="0" applyNumberFormat="1" applyFont="1" applyFill="1" applyBorder="1" applyAlignment="1">
      <alignment/>
    </xf>
    <xf numFmtId="164" fontId="7" fillId="37" borderId="14" xfId="0" applyNumberFormat="1" applyFont="1" applyFill="1" applyBorder="1" applyAlignment="1">
      <alignment/>
    </xf>
    <xf numFmtId="164" fontId="4" fillId="34" borderId="11" xfId="0" applyNumberFormat="1" applyFont="1" applyFill="1" applyBorder="1" applyAlignment="1">
      <alignment horizontal="right" vertical="center"/>
    </xf>
    <xf numFmtId="164" fontId="40" fillId="0" borderId="0" xfId="0" applyNumberFormat="1" applyFont="1" applyAlignment="1">
      <alignment horizontal="right" vertical="center"/>
    </xf>
    <xf numFmtId="164" fontId="7" fillId="34" borderId="15" xfId="0" applyNumberFormat="1" applyFont="1" applyFill="1" applyBorder="1" applyAlignment="1">
      <alignment/>
    </xf>
    <xf numFmtId="164" fontId="7" fillId="34" borderId="14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 horizontal="right"/>
    </xf>
    <xf numFmtId="164" fontId="7" fillId="34" borderId="11" xfId="0" applyNumberFormat="1" applyFont="1" applyFill="1" applyBorder="1" applyAlignment="1">
      <alignment horizontal="right"/>
    </xf>
    <xf numFmtId="164" fontId="4" fillId="38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5" fillId="0" borderId="18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145" sqref="A145"/>
      <selection pane="bottomRight" activeCell="F162" sqref="F162:G162"/>
    </sheetView>
  </sheetViews>
  <sheetFormatPr defaultColWidth="9.140625" defaultRowHeight="15"/>
  <cols>
    <col min="1" max="1" width="10.57421875" style="0" customWidth="1"/>
    <col min="2" max="2" width="19.7109375" style="0" customWidth="1"/>
    <col min="3" max="3" width="18.421875" style="1" customWidth="1"/>
    <col min="4" max="4" width="17.8515625" style="0" customWidth="1"/>
    <col min="5" max="5" width="17.7109375" style="1" customWidth="1"/>
    <col min="6" max="6" width="16.421875" style="0" customWidth="1"/>
    <col min="7" max="7" width="13.00390625" style="2" customWidth="1"/>
  </cols>
  <sheetData>
    <row r="1" spans="1:6" ht="51" customHeight="1">
      <c r="A1" s="42" t="s">
        <v>16</v>
      </c>
      <c r="B1" s="42"/>
      <c r="C1" s="42"/>
      <c r="D1" s="42"/>
      <c r="E1" s="42"/>
      <c r="F1" s="42"/>
    </row>
    <row r="2" spans="1:7" ht="17.25" customHeight="1">
      <c r="A2" s="43" t="s">
        <v>0</v>
      </c>
      <c r="B2" s="43" t="s">
        <v>1</v>
      </c>
      <c r="C2" s="43"/>
      <c r="D2" s="43"/>
      <c r="E2" s="43"/>
      <c r="F2" s="43"/>
      <c r="G2" s="43"/>
    </row>
    <row r="3" spans="1:7" ht="16.5" customHeight="1">
      <c r="A3" s="43"/>
      <c r="B3" s="44" t="s">
        <v>2</v>
      </c>
      <c r="C3" s="44"/>
      <c r="D3" s="44" t="s">
        <v>3</v>
      </c>
      <c r="E3" s="44"/>
      <c r="F3" s="45" t="s">
        <v>4</v>
      </c>
      <c r="G3" s="46" t="s">
        <v>5</v>
      </c>
    </row>
    <row r="4" spans="1:7" ht="18.75" customHeight="1">
      <c r="A4" s="43"/>
      <c r="B4" s="5" t="s">
        <v>6</v>
      </c>
      <c r="C4" s="6" t="s">
        <v>7</v>
      </c>
      <c r="D4" s="4" t="s">
        <v>8</v>
      </c>
      <c r="E4" s="6" t="s">
        <v>7</v>
      </c>
      <c r="F4" s="45"/>
      <c r="G4" s="46"/>
    </row>
    <row r="5" spans="1:7" ht="17.25" customHeight="1">
      <c r="A5" s="43"/>
      <c r="B5" s="47" t="s">
        <v>17</v>
      </c>
      <c r="C5" s="47"/>
      <c r="D5" s="47" t="s">
        <v>18</v>
      </c>
      <c r="E5" s="47"/>
      <c r="F5" s="45"/>
      <c r="G5" s="46"/>
    </row>
    <row r="6" spans="1:7" ht="15.75">
      <c r="A6" s="3">
        <v>1</v>
      </c>
      <c r="B6" s="7">
        <f>C6*4.1868</f>
        <v>0.4438008</v>
      </c>
      <c r="C6" s="15">
        <v>0.106</v>
      </c>
      <c r="D6" s="7">
        <f>E6*4.1868</f>
        <v>4.15623636</v>
      </c>
      <c r="E6" s="26">
        <v>0.9927</v>
      </c>
      <c r="F6" s="7">
        <v>0.887</v>
      </c>
      <c r="G6" s="8"/>
    </row>
    <row r="7" spans="1:7" ht="15.75">
      <c r="A7" s="3">
        <v>2</v>
      </c>
      <c r="B7" s="7">
        <v>0</v>
      </c>
      <c r="C7" s="16" t="s">
        <v>9</v>
      </c>
      <c r="D7" s="7">
        <v>0</v>
      </c>
      <c r="E7" s="27" t="s">
        <v>9</v>
      </c>
      <c r="F7" s="7"/>
      <c r="G7" s="8">
        <v>0.5955</v>
      </c>
    </row>
    <row r="8" spans="1:7" ht="15.75">
      <c r="A8" s="3">
        <v>3</v>
      </c>
      <c r="B8" s="7">
        <f>C8*4.1868</f>
        <v>99.159</v>
      </c>
      <c r="C8" s="15">
        <f>99.159/4.1868</f>
        <v>23.68372026368587</v>
      </c>
      <c r="D8" s="7">
        <f>E8*4.1868</f>
        <v>99.159</v>
      </c>
      <c r="E8" s="26">
        <f>99.159/4.1868</f>
        <v>23.68372026368587</v>
      </c>
      <c r="F8" s="7"/>
      <c r="G8" s="8">
        <v>0.6599999999999999</v>
      </c>
    </row>
    <row r="9" spans="1:7" ht="15.75">
      <c r="A9" s="3">
        <v>4</v>
      </c>
      <c r="B9" s="7">
        <f>C9*4.1868</f>
        <v>111.57</v>
      </c>
      <c r="C9" s="15">
        <f>111.57/4.1868</f>
        <v>26.64803668672972</v>
      </c>
      <c r="D9" s="7">
        <v>0</v>
      </c>
      <c r="E9" s="26" t="s">
        <v>10</v>
      </c>
      <c r="F9" s="7"/>
      <c r="G9" s="8">
        <v>0.303</v>
      </c>
    </row>
    <row r="10" spans="1:7" ht="15.75">
      <c r="A10" s="3">
        <v>5</v>
      </c>
      <c r="B10" s="7">
        <v>0</v>
      </c>
      <c r="C10" s="17" t="s">
        <v>10</v>
      </c>
      <c r="D10" s="7">
        <v>0</v>
      </c>
      <c r="E10" s="28" t="s">
        <v>10</v>
      </c>
      <c r="F10" s="7"/>
      <c r="G10" s="8">
        <v>0.594</v>
      </c>
    </row>
    <row r="11" spans="1:7" ht="15.75">
      <c r="A11" s="3">
        <v>6</v>
      </c>
      <c r="B11" s="7">
        <v>0</v>
      </c>
      <c r="C11" s="17">
        <v>0.0821</v>
      </c>
      <c r="D11" s="7">
        <f>E11*4.1868</f>
        <v>0.34373628</v>
      </c>
      <c r="E11" s="28">
        <v>0.0821</v>
      </c>
      <c r="F11" s="7">
        <v>0</v>
      </c>
      <c r="G11" s="8"/>
    </row>
    <row r="12" spans="1:7" ht="15.75">
      <c r="A12" s="3">
        <v>7</v>
      </c>
      <c r="B12" s="7">
        <f>C12*4.1868</f>
        <v>57.773</v>
      </c>
      <c r="C12" s="15">
        <f>57.773/4.1868</f>
        <v>13.798843985860325</v>
      </c>
      <c r="D12" s="7">
        <v>0</v>
      </c>
      <c r="E12" s="26" t="s">
        <v>10</v>
      </c>
      <c r="F12" s="7"/>
      <c r="G12" s="8">
        <v>0.9987096774193549</v>
      </c>
    </row>
    <row r="13" spans="1:7" ht="15.75">
      <c r="A13" s="3">
        <v>8</v>
      </c>
      <c r="B13" s="7">
        <f>C13*4.1868</f>
        <v>26.610044759999997</v>
      </c>
      <c r="C13" s="17">
        <v>6.3557</v>
      </c>
      <c r="D13" s="7">
        <f>E13*4.1868</f>
        <v>26.610044759999997</v>
      </c>
      <c r="E13" s="28">
        <v>6.3557</v>
      </c>
      <c r="F13" s="7">
        <v>0</v>
      </c>
      <c r="G13" s="8"/>
    </row>
    <row r="14" spans="1:7" ht="15.75">
      <c r="A14" s="3">
        <v>9</v>
      </c>
      <c r="B14" s="7">
        <f aca="true" t="shared" si="0" ref="B14:B20">C14*4.1868</f>
        <v>79.56385379999999</v>
      </c>
      <c r="C14" s="15">
        <v>19.0035</v>
      </c>
      <c r="D14" s="7">
        <f aca="true" t="shared" si="1" ref="D14:D20">E14*4.1868</f>
        <v>81.9733572</v>
      </c>
      <c r="E14" s="26">
        <v>19.579</v>
      </c>
      <c r="F14" s="7">
        <v>0.5760000000000005</v>
      </c>
      <c r="G14" s="8"/>
    </row>
    <row r="15" spans="1:7" ht="15.75">
      <c r="A15" s="3">
        <v>10</v>
      </c>
      <c r="B15" s="7">
        <f t="shared" si="0"/>
        <v>8.813214</v>
      </c>
      <c r="C15" s="18">
        <v>2.105</v>
      </c>
      <c r="D15" s="7">
        <f t="shared" si="1"/>
        <v>10.1069352</v>
      </c>
      <c r="E15" s="29">
        <v>2.414</v>
      </c>
      <c r="F15" s="7">
        <v>0.30900000000000016</v>
      </c>
      <c r="G15" s="8"/>
    </row>
    <row r="16" spans="1:7" ht="15.75">
      <c r="A16" s="3">
        <v>11</v>
      </c>
      <c r="B16" s="7">
        <f t="shared" si="0"/>
        <v>22.423</v>
      </c>
      <c r="C16" s="15">
        <f>22.423/4.1868</f>
        <v>5.3556415400783415</v>
      </c>
      <c r="D16" s="7">
        <f t="shared" si="1"/>
        <v>23.88</v>
      </c>
      <c r="E16" s="26">
        <f>23.88/4.1868</f>
        <v>5.703640011464603</v>
      </c>
      <c r="F16" s="7">
        <v>0.34899999999999926</v>
      </c>
      <c r="G16" s="8"/>
    </row>
    <row r="17" spans="1:7" ht="15.75">
      <c r="A17" s="3">
        <v>12</v>
      </c>
      <c r="B17" s="7">
        <f t="shared" si="0"/>
        <v>9.096</v>
      </c>
      <c r="C17" s="18">
        <f>9.096/4.1868</f>
        <v>2.172542275723703</v>
      </c>
      <c r="D17" s="7">
        <f t="shared" si="1"/>
        <v>11.266</v>
      </c>
      <c r="E17" s="29">
        <f>11.266/4.1868</f>
        <v>2.6908378714053693</v>
      </c>
      <c r="F17" s="7">
        <v>0.5189999999999997</v>
      </c>
      <c r="G17" s="8"/>
    </row>
    <row r="18" spans="1:7" ht="15.75">
      <c r="A18" s="3">
        <v>13</v>
      </c>
      <c r="B18" s="7">
        <f t="shared" si="0"/>
        <v>0</v>
      </c>
      <c r="C18" s="15">
        <v>0</v>
      </c>
      <c r="D18" s="7">
        <f t="shared" si="1"/>
        <v>0</v>
      </c>
      <c r="E18" s="26">
        <v>0</v>
      </c>
      <c r="F18" s="7">
        <v>0</v>
      </c>
      <c r="G18" s="8"/>
    </row>
    <row r="19" spans="1:7" ht="15.75">
      <c r="A19" s="3">
        <v>14</v>
      </c>
      <c r="B19" s="7">
        <f t="shared" si="0"/>
        <v>32.193</v>
      </c>
      <c r="C19" s="15">
        <f>32.193/4.1868</f>
        <v>7.689165950128976</v>
      </c>
      <c r="D19" s="7">
        <f t="shared" si="1"/>
        <v>32.193</v>
      </c>
      <c r="E19" s="26">
        <f>32.193/4.1868</f>
        <v>7.689165950128976</v>
      </c>
      <c r="F19" s="7">
        <v>0</v>
      </c>
      <c r="G19" s="8"/>
    </row>
    <row r="20" spans="1:7" ht="15.75">
      <c r="A20" s="3">
        <v>15</v>
      </c>
      <c r="B20" s="7">
        <f t="shared" si="0"/>
        <v>4.8525012</v>
      </c>
      <c r="C20" s="15">
        <v>1.159</v>
      </c>
      <c r="D20" s="7">
        <f t="shared" si="1"/>
        <v>6.56532108</v>
      </c>
      <c r="E20" s="26">
        <v>1.5681</v>
      </c>
      <c r="F20" s="7">
        <v>0.40900000000000003</v>
      </c>
      <c r="G20" s="8"/>
    </row>
    <row r="21" spans="1:7" ht="15.75">
      <c r="A21" s="3">
        <v>16</v>
      </c>
      <c r="B21" s="7">
        <f aca="true" t="shared" si="2" ref="B21:B52">C21*4.1868</f>
        <v>0</v>
      </c>
      <c r="C21" s="18">
        <v>0</v>
      </c>
      <c r="D21" s="7">
        <f aca="true" t="shared" si="3" ref="D21:D42">E21*4.1868</f>
        <v>1.1065712399999998</v>
      </c>
      <c r="E21" s="29">
        <v>0.2643</v>
      </c>
      <c r="F21" s="7">
        <v>0.264</v>
      </c>
      <c r="G21" s="8"/>
    </row>
    <row r="22" spans="1:7" ht="15.75">
      <c r="A22" s="3">
        <v>17</v>
      </c>
      <c r="B22" s="7">
        <f t="shared" si="2"/>
        <v>71.035</v>
      </c>
      <c r="C22" s="15">
        <f>71.035/4.1868</f>
        <v>16.966418266934173</v>
      </c>
      <c r="D22" s="7">
        <f t="shared" si="3"/>
        <v>74.85100000000001</v>
      </c>
      <c r="E22" s="26">
        <f>74.851/4.1868</f>
        <v>17.8778542084647</v>
      </c>
      <c r="F22" s="7">
        <v>0.911999999999999</v>
      </c>
      <c r="G22" s="8"/>
    </row>
    <row r="23" spans="1:7" ht="15.75">
      <c r="A23" s="3">
        <v>18</v>
      </c>
      <c r="B23" s="7">
        <f t="shared" si="2"/>
        <v>29.7744282</v>
      </c>
      <c r="C23" s="15">
        <v>7.1115</v>
      </c>
      <c r="D23" s="7">
        <f t="shared" si="3"/>
        <v>33.416944199999996</v>
      </c>
      <c r="E23" s="26">
        <v>7.9815</v>
      </c>
      <c r="F23" s="7">
        <v>0.8710000000000004</v>
      </c>
      <c r="G23" s="8"/>
    </row>
    <row r="24" spans="1:7" ht="15.75">
      <c r="A24" s="3">
        <v>19</v>
      </c>
      <c r="B24" s="7">
        <f t="shared" si="2"/>
        <v>0.543</v>
      </c>
      <c r="C24" s="19">
        <f>0.543/4.1868</f>
        <v>0.1296933218687303</v>
      </c>
      <c r="D24" s="7">
        <f t="shared" si="3"/>
        <v>0.544</v>
      </c>
      <c r="E24" s="30">
        <f>0.544/4.1868</f>
        <v>0.1299321677653578</v>
      </c>
      <c r="F24" s="7"/>
      <c r="G24" s="8">
        <v>0.5685</v>
      </c>
    </row>
    <row r="25" spans="1:7" ht="15.75">
      <c r="A25" s="3">
        <v>20</v>
      </c>
      <c r="B25" s="7">
        <f t="shared" si="2"/>
        <v>39.429</v>
      </c>
      <c r="C25" s="18">
        <f>39.429/4.1868</f>
        <v>9.417454858125538</v>
      </c>
      <c r="D25" s="7">
        <f t="shared" si="3"/>
        <v>42.175</v>
      </c>
      <c r="E25" s="29">
        <f>42.175/4.1868</f>
        <v>10.07332569026464</v>
      </c>
      <c r="F25" s="7">
        <v>0.6560000000000006</v>
      </c>
      <c r="G25" s="8"/>
    </row>
    <row r="26" spans="1:7" ht="15.75">
      <c r="A26" s="3">
        <v>21</v>
      </c>
      <c r="B26" s="7">
        <f t="shared" si="2"/>
        <v>38.826</v>
      </c>
      <c r="C26" s="15">
        <f>38.826/4.1868</f>
        <v>9.273430782459158</v>
      </c>
      <c r="D26" s="7">
        <f t="shared" si="3"/>
        <v>38.826</v>
      </c>
      <c r="E26" s="26">
        <f>38.826/4.1868</f>
        <v>9.273430782459158</v>
      </c>
      <c r="F26" s="7"/>
      <c r="G26" s="8">
        <v>1.0196129032258066</v>
      </c>
    </row>
    <row r="27" spans="1:7" ht="15.75">
      <c r="A27" s="3">
        <v>22</v>
      </c>
      <c r="B27" s="7">
        <f t="shared" si="2"/>
        <v>53.153</v>
      </c>
      <c r="C27" s="18">
        <f>53.153/4.1868</f>
        <v>12.695375943441292</v>
      </c>
      <c r="D27" s="7">
        <f t="shared" si="3"/>
        <v>55.079</v>
      </c>
      <c r="E27" s="29">
        <f>55.079/4.1868</f>
        <v>13.155393140345849</v>
      </c>
      <c r="F27" s="7">
        <v>0.4599999999999991</v>
      </c>
      <c r="G27" s="8"/>
    </row>
    <row r="28" spans="1:7" ht="15.75">
      <c r="A28" s="3">
        <v>23</v>
      </c>
      <c r="B28" s="7">
        <f t="shared" si="2"/>
        <v>0</v>
      </c>
      <c r="C28" s="15">
        <v>0</v>
      </c>
      <c r="D28" s="7">
        <f t="shared" si="3"/>
        <v>0</v>
      </c>
      <c r="E28" s="26">
        <v>0</v>
      </c>
      <c r="F28" s="7">
        <v>0</v>
      </c>
      <c r="G28" s="8"/>
    </row>
    <row r="29" spans="1:7" ht="15.75">
      <c r="A29" s="3">
        <v>24</v>
      </c>
      <c r="B29" s="7">
        <f t="shared" si="2"/>
        <v>68.729</v>
      </c>
      <c r="C29" s="18">
        <f>68.729/4.1868</f>
        <v>16.41563962931117</v>
      </c>
      <c r="D29" s="7">
        <f t="shared" si="3"/>
        <v>68.729</v>
      </c>
      <c r="E29" s="29">
        <f>68.729/4.1868</f>
        <v>16.41563962931117</v>
      </c>
      <c r="F29" s="7"/>
      <c r="G29" s="8">
        <v>1.502709677419355</v>
      </c>
    </row>
    <row r="30" spans="1:7" ht="15.75">
      <c r="A30" s="3">
        <v>25</v>
      </c>
      <c r="B30" s="7">
        <f t="shared" si="2"/>
        <v>21.121</v>
      </c>
      <c r="C30" s="18">
        <f>21.121/4.1868</f>
        <v>5.044664182669342</v>
      </c>
      <c r="D30" s="7">
        <f t="shared" si="3"/>
        <v>21.121</v>
      </c>
      <c r="E30" s="29">
        <f>21.121/4.1868</f>
        <v>5.044664182669342</v>
      </c>
      <c r="F30" s="7"/>
      <c r="G30" s="8">
        <v>0.8454193548387096</v>
      </c>
    </row>
    <row r="31" spans="1:7" ht="15.75">
      <c r="A31" s="3">
        <v>26</v>
      </c>
      <c r="B31" s="7">
        <f t="shared" si="2"/>
        <v>4.0779432</v>
      </c>
      <c r="C31" s="18">
        <v>0.974</v>
      </c>
      <c r="D31" s="7">
        <f t="shared" si="3"/>
        <v>4.18721868</v>
      </c>
      <c r="E31" s="29">
        <v>1.0001</v>
      </c>
      <c r="F31" s="7">
        <v>0.026000000000000027</v>
      </c>
      <c r="G31" s="8"/>
    </row>
    <row r="32" spans="1:7" ht="15.75">
      <c r="A32" s="3">
        <v>27</v>
      </c>
      <c r="B32" s="7">
        <f t="shared" si="2"/>
        <v>17.913</v>
      </c>
      <c r="C32" s="18">
        <f>17.913/4.1868</f>
        <v>4.278446546288335</v>
      </c>
      <c r="D32" s="7">
        <f t="shared" si="3"/>
        <v>18.773</v>
      </c>
      <c r="E32" s="29">
        <f>18.773/4.1868</f>
        <v>4.483854017387982</v>
      </c>
      <c r="F32" s="7">
        <v>0.2060000000000004</v>
      </c>
      <c r="G32" s="8"/>
    </row>
    <row r="33" spans="1:7" ht="15.75">
      <c r="A33" s="3">
        <v>28</v>
      </c>
      <c r="B33" s="7">
        <f t="shared" si="2"/>
        <v>0.28595844</v>
      </c>
      <c r="C33" s="15">
        <v>0.0683</v>
      </c>
      <c r="D33" s="7">
        <f t="shared" si="3"/>
        <v>2.86209648</v>
      </c>
      <c r="E33" s="26">
        <v>0.6836</v>
      </c>
      <c r="F33" s="7">
        <v>0.6160000000000001</v>
      </c>
      <c r="G33" s="8"/>
    </row>
    <row r="34" spans="1:7" ht="15.75">
      <c r="A34" s="3">
        <v>29</v>
      </c>
      <c r="B34" s="7">
        <f t="shared" si="2"/>
        <v>0</v>
      </c>
      <c r="C34" s="18">
        <v>0</v>
      </c>
      <c r="D34" s="7">
        <f t="shared" si="3"/>
        <v>0.06489539999999999</v>
      </c>
      <c r="E34" s="29">
        <v>0.0155</v>
      </c>
      <c r="F34" s="7">
        <v>0.016</v>
      </c>
      <c r="G34" s="8"/>
    </row>
    <row r="35" spans="1:7" ht="15.75">
      <c r="A35" s="3">
        <v>30</v>
      </c>
      <c r="B35" s="7">
        <f t="shared" si="2"/>
        <v>0</v>
      </c>
      <c r="C35" s="15">
        <v>0</v>
      </c>
      <c r="D35" s="7">
        <f t="shared" si="3"/>
        <v>0.18924335999999997</v>
      </c>
      <c r="E35" s="26">
        <v>0.0452</v>
      </c>
      <c r="F35" s="7">
        <v>0.045</v>
      </c>
      <c r="G35" s="8">
        <v>0.3619354838709677</v>
      </c>
    </row>
    <row r="36" spans="1:7" ht="15.75">
      <c r="A36" s="3">
        <v>31</v>
      </c>
      <c r="B36" s="7">
        <f t="shared" si="2"/>
        <v>76.476</v>
      </c>
      <c r="C36" s="15">
        <f>76.476/4.1868</f>
        <v>18.26597879048438</v>
      </c>
      <c r="D36" s="7">
        <f t="shared" si="3"/>
        <v>77.862</v>
      </c>
      <c r="E36" s="26">
        <f>77.862/4.1868</f>
        <v>18.59701920321009</v>
      </c>
      <c r="F36" s="7">
        <v>0.33100000000000307</v>
      </c>
      <c r="G36" s="8"/>
    </row>
    <row r="37" spans="1:7" ht="15.75">
      <c r="A37" s="3">
        <v>32</v>
      </c>
      <c r="B37" s="7">
        <f t="shared" si="2"/>
        <v>8.687610000000001</v>
      </c>
      <c r="C37" s="15">
        <v>2.075</v>
      </c>
      <c r="D37" s="7">
        <f t="shared" si="3"/>
        <v>9.935276400000001</v>
      </c>
      <c r="E37" s="26">
        <v>2.373</v>
      </c>
      <c r="F37" s="7">
        <v>0.29800000000000004</v>
      </c>
      <c r="G37" s="8"/>
    </row>
    <row r="38" spans="1:7" ht="15.75">
      <c r="A38" s="3">
        <v>33</v>
      </c>
      <c r="B38" s="7">
        <f t="shared" si="2"/>
        <v>51.503</v>
      </c>
      <c r="C38" s="20">
        <f>51.503/4.1868</f>
        <v>12.301280214005924</v>
      </c>
      <c r="D38" s="7">
        <f t="shared" si="3"/>
        <v>53.326</v>
      </c>
      <c r="E38" s="31">
        <f>53.326/4.1868</f>
        <v>12.73669628355785</v>
      </c>
      <c r="F38" s="7">
        <v>0.43499999999999994</v>
      </c>
      <c r="G38" s="8">
        <v>0.5324838709677419</v>
      </c>
    </row>
    <row r="39" spans="1:7" ht="15.75">
      <c r="A39" s="3">
        <v>34</v>
      </c>
      <c r="B39" s="7">
        <f t="shared" si="2"/>
        <v>2.198</v>
      </c>
      <c r="C39" s="15">
        <f>2.198/4.1868</f>
        <v>0.5249832807872361</v>
      </c>
      <c r="D39" s="7">
        <f t="shared" si="3"/>
        <v>2.198</v>
      </c>
      <c r="E39" s="26">
        <f>2.198/4.1868</f>
        <v>0.5249832807872361</v>
      </c>
      <c r="F39" s="7"/>
      <c r="G39" s="8">
        <v>0.8454193548387096</v>
      </c>
    </row>
    <row r="40" spans="1:7" ht="15.75">
      <c r="A40" s="3">
        <v>35</v>
      </c>
      <c r="B40" s="7">
        <f t="shared" si="2"/>
        <v>0.261675</v>
      </c>
      <c r="C40" s="15">
        <v>0.0625</v>
      </c>
      <c r="D40" s="7">
        <f t="shared" si="3"/>
        <v>4.92032736</v>
      </c>
      <c r="E40" s="26">
        <v>1.1752</v>
      </c>
      <c r="F40" s="7">
        <v>1.113</v>
      </c>
      <c r="G40" s="8"/>
    </row>
    <row r="41" spans="1:7" ht="15.75">
      <c r="A41" s="3">
        <v>36</v>
      </c>
      <c r="B41" s="7">
        <f t="shared" si="2"/>
        <v>99.373</v>
      </c>
      <c r="C41" s="15">
        <f>99.373/4.1868</f>
        <v>23.734833285564157</v>
      </c>
      <c r="D41" s="7">
        <f t="shared" si="3"/>
        <v>103.712</v>
      </c>
      <c r="E41" s="26">
        <f>103.712/4.1868</f>
        <v>24.77118563103086</v>
      </c>
      <c r="F41" s="7">
        <v>1.037</v>
      </c>
      <c r="G41" s="8">
        <v>0.49272580645161285</v>
      </c>
    </row>
    <row r="42" spans="1:7" ht="15.75">
      <c r="A42" s="3">
        <v>37</v>
      </c>
      <c r="B42" s="7">
        <f t="shared" si="2"/>
        <v>0.387279</v>
      </c>
      <c r="C42" s="15">
        <v>0.0925</v>
      </c>
      <c r="D42" s="7">
        <f t="shared" si="3"/>
        <v>2.5351074000000002</v>
      </c>
      <c r="E42" s="26">
        <v>0.6055</v>
      </c>
      <c r="F42" s="7">
        <v>0.514</v>
      </c>
      <c r="G42" s="8"/>
    </row>
    <row r="43" spans="1:7" ht="15.75">
      <c r="A43" s="3">
        <v>38</v>
      </c>
      <c r="B43" s="7">
        <f t="shared" si="2"/>
        <v>44.106</v>
      </c>
      <c r="C43" s="15">
        <f>44.106/4.1868</f>
        <v>10.534537116652336</v>
      </c>
      <c r="D43" s="7">
        <v>0</v>
      </c>
      <c r="E43" s="26" t="s">
        <v>10</v>
      </c>
      <c r="F43" s="7"/>
      <c r="G43" s="8">
        <v>0.9220645161290324</v>
      </c>
    </row>
    <row r="44" spans="1:7" ht="15.75">
      <c r="A44" s="3">
        <v>39</v>
      </c>
      <c r="B44" s="7">
        <v>0</v>
      </c>
      <c r="C44" s="15" t="s">
        <v>10</v>
      </c>
      <c r="D44" s="7">
        <v>0</v>
      </c>
      <c r="E44" s="26" t="s">
        <v>10</v>
      </c>
      <c r="F44" s="7"/>
      <c r="G44" s="8">
        <v>0.914</v>
      </c>
    </row>
    <row r="45" spans="1:7" ht="15.75">
      <c r="A45" s="3">
        <v>40</v>
      </c>
      <c r="B45" s="7">
        <f t="shared" si="2"/>
        <v>0</v>
      </c>
      <c r="C45" s="15">
        <v>0</v>
      </c>
      <c r="D45" s="7">
        <f aca="true" t="shared" si="4" ref="D45:D52">E45*4.1868</f>
        <v>0</v>
      </c>
      <c r="E45" s="26">
        <v>0</v>
      </c>
      <c r="F45" s="7">
        <v>0</v>
      </c>
      <c r="G45" s="8"/>
    </row>
    <row r="46" spans="1:7" ht="15.75">
      <c r="A46" s="3">
        <v>41</v>
      </c>
      <c r="B46" s="7">
        <f t="shared" si="2"/>
        <v>84.087</v>
      </c>
      <c r="C46" s="18">
        <f>84.087/4.1868</f>
        <v>20.083834909716252</v>
      </c>
      <c r="D46" s="7">
        <f t="shared" si="4"/>
        <v>86.766</v>
      </c>
      <c r="E46" s="29">
        <f>86.766/4.1868</f>
        <v>20.723703066781315</v>
      </c>
      <c r="F46" s="7">
        <v>0.6410000000000018</v>
      </c>
      <c r="G46" s="8"/>
    </row>
    <row r="47" spans="1:7" ht="15.75">
      <c r="A47" s="3">
        <v>42</v>
      </c>
      <c r="B47" s="7">
        <f t="shared" si="2"/>
        <v>104.10800000000002</v>
      </c>
      <c r="C47" s="15">
        <f>104.108/4.1868</f>
        <v>24.86576860609535</v>
      </c>
      <c r="D47" s="7">
        <f t="shared" si="4"/>
        <v>106.951</v>
      </c>
      <c r="E47" s="26">
        <f>106.951/4.1868</f>
        <v>25.54480749020732</v>
      </c>
      <c r="F47" s="7">
        <v>0.6800000000000033</v>
      </c>
      <c r="G47" s="8"/>
    </row>
    <row r="48" spans="1:7" ht="15.75">
      <c r="A48" s="3">
        <v>43</v>
      </c>
      <c r="B48" s="7">
        <f t="shared" si="2"/>
        <v>0.67658688</v>
      </c>
      <c r="C48" s="15">
        <v>0.1616</v>
      </c>
      <c r="D48" s="7">
        <f t="shared" si="4"/>
        <v>2.68332012</v>
      </c>
      <c r="E48" s="26">
        <v>0.6409</v>
      </c>
      <c r="F48" s="7">
        <v>0.48000000000000004</v>
      </c>
      <c r="G48" s="8"/>
    </row>
    <row r="49" spans="1:7" ht="15.75">
      <c r="A49" s="3">
        <v>44</v>
      </c>
      <c r="B49" s="7">
        <f t="shared" si="2"/>
        <v>96.729</v>
      </c>
      <c r="C49" s="15">
        <f>96.729/4.1868</f>
        <v>23.103324734881056</v>
      </c>
      <c r="D49" s="7">
        <f t="shared" si="4"/>
        <v>101.78</v>
      </c>
      <c r="E49" s="26">
        <f>101.78/4.1868</f>
        <v>24.309735358746536</v>
      </c>
      <c r="F49" s="7">
        <v>1.2069999999999972</v>
      </c>
      <c r="G49" s="8"/>
    </row>
    <row r="50" spans="1:7" ht="15.75">
      <c r="A50" s="3">
        <v>45</v>
      </c>
      <c r="B50" s="7">
        <f t="shared" si="2"/>
        <v>0.21310811999999998</v>
      </c>
      <c r="C50" s="15">
        <v>0.0509</v>
      </c>
      <c r="D50" s="7">
        <f t="shared" si="4"/>
        <v>0.21310811999999998</v>
      </c>
      <c r="E50" s="26">
        <v>0.0509</v>
      </c>
      <c r="F50" s="7">
        <v>0</v>
      </c>
      <c r="G50" s="8"/>
    </row>
    <row r="51" spans="1:7" ht="15.75">
      <c r="A51" s="3">
        <v>46</v>
      </c>
      <c r="B51" s="7">
        <f t="shared" si="2"/>
        <v>0</v>
      </c>
      <c r="C51" s="15">
        <v>0</v>
      </c>
      <c r="D51" s="7">
        <f t="shared" si="4"/>
        <v>0.24325307999999998</v>
      </c>
      <c r="E51" s="26">
        <v>0.0581</v>
      </c>
      <c r="F51" s="7">
        <v>0.05800000000000001</v>
      </c>
      <c r="G51" s="8"/>
    </row>
    <row r="52" spans="1:7" ht="15.75">
      <c r="A52" s="3">
        <v>47</v>
      </c>
      <c r="B52" s="7">
        <f t="shared" si="2"/>
        <v>6.7198139999999995</v>
      </c>
      <c r="C52" s="15">
        <v>1.605</v>
      </c>
      <c r="D52" s="7">
        <f t="shared" si="4"/>
        <v>9.3323772</v>
      </c>
      <c r="E52" s="26">
        <v>2.229</v>
      </c>
      <c r="F52" s="7">
        <v>0.6240000000000001</v>
      </c>
      <c r="G52" s="8"/>
    </row>
    <row r="53" spans="1:7" ht="15.75">
      <c r="A53" s="3">
        <v>48</v>
      </c>
      <c r="B53" s="7">
        <v>0</v>
      </c>
      <c r="C53" s="16">
        <v>0</v>
      </c>
      <c r="D53" s="7">
        <v>0</v>
      </c>
      <c r="E53" s="27">
        <v>0.1981</v>
      </c>
      <c r="F53" s="7">
        <v>0.198</v>
      </c>
      <c r="G53" s="8"/>
    </row>
    <row r="54" spans="1:7" ht="15.75">
      <c r="A54" s="3">
        <v>49</v>
      </c>
      <c r="B54" s="7">
        <f aca="true" t="shared" si="5" ref="B54:B59">C54*4.1868</f>
        <v>0</v>
      </c>
      <c r="C54" s="18">
        <v>0</v>
      </c>
      <c r="D54" s="7">
        <f aca="true" t="shared" si="6" ref="D54:D59">E54*4.1868</f>
        <v>1.0751702399999998</v>
      </c>
      <c r="E54" s="29">
        <v>0.2568</v>
      </c>
      <c r="F54" s="7">
        <v>0.257</v>
      </c>
      <c r="G54" s="8"/>
    </row>
    <row r="55" spans="1:7" ht="15.75">
      <c r="A55" s="3">
        <v>50</v>
      </c>
      <c r="B55" s="7">
        <f t="shared" si="5"/>
        <v>6.805</v>
      </c>
      <c r="C55" s="18">
        <f>6.805/4.1868</f>
        <v>1.6253463265501098</v>
      </c>
      <c r="D55" s="7">
        <f t="shared" si="6"/>
        <v>6.953</v>
      </c>
      <c r="E55" s="29">
        <f>6.953/4.1868</f>
        <v>1.6606955192509794</v>
      </c>
      <c r="F55" s="7">
        <v>0.03600000000000003</v>
      </c>
      <c r="G55" s="8"/>
    </row>
    <row r="56" spans="1:7" ht="15.75">
      <c r="A56" s="3">
        <v>51</v>
      </c>
      <c r="B56" s="7">
        <f t="shared" si="5"/>
        <v>2.2859928000000003</v>
      </c>
      <c r="C56" s="18">
        <v>0.546</v>
      </c>
      <c r="D56" s="7">
        <f t="shared" si="6"/>
        <v>2.3487948000000003</v>
      </c>
      <c r="E56" s="29">
        <v>0.561</v>
      </c>
      <c r="F56" s="7">
        <v>0.015000000000000013</v>
      </c>
      <c r="G56" s="8"/>
    </row>
    <row r="57" spans="1:7" ht="15.75">
      <c r="A57" s="3">
        <v>52</v>
      </c>
      <c r="B57" s="7">
        <f t="shared" si="5"/>
        <v>55.047</v>
      </c>
      <c r="C57" s="18">
        <f>55.047/4.1868</f>
        <v>13.14775007165377</v>
      </c>
      <c r="D57" s="7">
        <f t="shared" si="6"/>
        <v>56.848</v>
      </c>
      <c r="E57" s="29">
        <f>56.848/4.1868</f>
        <v>13.57791153147989</v>
      </c>
      <c r="F57" s="7">
        <v>0.4309999999999992</v>
      </c>
      <c r="G57" s="8"/>
    </row>
    <row r="58" spans="1:7" ht="15.75">
      <c r="A58" s="3">
        <v>53</v>
      </c>
      <c r="B58" s="7">
        <f t="shared" si="5"/>
        <v>11.006</v>
      </c>
      <c r="C58" s="15">
        <f>11.006/4.1868</f>
        <v>2.6287379382822205</v>
      </c>
      <c r="D58" s="7">
        <f t="shared" si="6"/>
        <v>11.324</v>
      </c>
      <c r="E58" s="26">
        <f>11.324/4.1868</f>
        <v>2.704690933409764</v>
      </c>
      <c r="F58" s="7">
        <v>0.07699999999999996</v>
      </c>
      <c r="G58" s="8"/>
    </row>
    <row r="59" spans="1:7" ht="15.75">
      <c r="A59" s="3">
        <v>54</v>
      </c>
      <c r="B59" s="7">
        <f t="shared" si="5"/>
        <v>0.60541128</v>
      </c>
      <c r="C59" s="15">
        <v>0.1446</v>
      </c>
      <c r="D59" s="7">
        <f t="shared" si="6"/>
        <v>4.2437404800000005</v>
      </c>
      <c r="E59" s="26">
        <v>1.0136</v>
      </c>
      <c r="F59" s="7">
        <v>0.87</v>
      </c>
      <c r="G59" s="8"/>
    </row>
    <row r="60" spans="1:7" ht="15.75">
      <c r="A60" s="3">
        <v>55</v>
      </c>
      <c r="B60" s="7">
        <v>0</v>
      </c>
      <c r="C60" s="16" t="s">
        <v>10</v>
      </c>
      <c r="D60" s="7">
        <v>0</v>
      </c>
      <c r="E60" s="27" t="s">
        <v>10</v>
      </c>
      <c r="F60" s="7"/>
      <c r="G60" s="8">
        <v>0.5655</v>
      </c>
    </row>
    <row r="61" spans="1:7" ht="15.75">
      <c r="A61" s="3">
        <v>56</v>
      </c>
      <c r="B61" s="7">
        <f>C61*4.1868</f>
        <v>0.021771359999999997</v>
      </c>
      <c r="C61" s="15">
        <v>0.0052</v>
      </c>
      <c r="D61" s="7">
        <f>E61*4.1868</f>
        <v>0.43249644</v>
      </c>
      <c r="E61" s="26">
        <v>0.1033</v>
      </c>
      <c r="F61" s="7">
        <v>0.098</v>
      </c>
      <c r="G61" s="8"/>
    </row>
    <row r="62" spans="1:7" ht="15.75">
      <c r="A62" s="3">
        <v>57</v>
      </c>
      <c r="B62" s="7">
        <f>C62*4.1868</f>
        <v>0</v>
      </c>
      <c r="C62" s="15">
        <v>0</v>
      </c>
      <c r="D62" s="7">
        <v>0</v>
      </c>
      <c r="E62" s="26">
        <v>0</v>
      </c>
      <c r="F62" s="7">
        <v>0</v>
      </c>
      <c r="G62" s="8"/>
    </row>
    <row r="63" spans="1:7" ht="15.75">
      <c r="A63" s="3">
        <v>58</v>
      </c>
      <c r="B63" s="7">
        <f>C63*4.1868</f>
        <v>71.766</v>
      </c>
      <c r="C63" s="24">
        <f>71.766/4.1868</f>
        <v>17.141014617368874</v>
      </c>
      <c r="D63" s="7">
        <v>0</v>
      </c>
      <c r="E63" s="32">
        <f>73.549/4.1868</f>
        <v>17.5668768510557</v>
      </c>
      <c r="F63" s="7">
        <v>0.42600000000000193</v>
      </c>
      <c r="G63" s="8"/>
    </row>
    <row r="64" spans="1:7" ht="15.75">
      <c r="A64" s="3">
        <v>59</v>
      </c>
      <c r="B64" s="7">
        <f>C64*4.1868</f>
        <v>33.944</v>
      </c>
      <c r="C64" s="15">
        <f>33.944/4.1868</f>
        <v>8.107385115123723</v>
      </c>
      <c r="D64" s="7">
        <f>E64*4.1868</f>
        <v>34.874</v>
      </c>
      <c r="E64" s="26">
        <f>34.874/4.1868</f>
        <v>8.329511798987294</v>
      </c>
      <c r="F64" s="7">
        <v>0.2240000000000002</v>
      </c>
      <c r="G64" s="8"/>
    </row>
    <row r="65" spans="1:7" ht="15.75">
      <c r="A65" s="3">
        <v>60</v>
      </c>
      <c r="B65" s="7">
        <f>C65*4.1868</f>
        <v>63.96</v>
      </c>
      <c r="C65" s="15">
        <f>63.96/4.1868</f>
        <v>15.27658354829464</v>
      </c>
      <c r="D65" s="7">
        <f>E65*4.1868</f>
        <v>65.536</v>
      </c>
      <c r="E65" s="26">
        <f>65.536/4.1868</f>
        <v>15.653004681379574</v>
      </c>
      <c r="F65" s="7">
        <v>0.37700000000000067</v>
      </c>
      <c r="G65" s="8"/>
    </row>
    <row r="66" spans="1:7" ht="15.75">
      <c r="A66" s="3">
        <v>61</v>
      </c>
      <c r="B66" s="7">
        <v>0</v>
      </c>
      <c r="C66" s="16" t="s">
        <v>9</v>
      </c>
      <c r="D66" s="7">
        <v>0</v>
      </c>
      <c r="E66" s="27" t="s">
        <v>9</v>
      </c>
      <c r="F66" s="7"/>
      <c r="G66" s="8">
        <v>0.5445</v>
      </c>
    </row>
    <row r="67" spans="1:7" ht="15.75">
      <c r="A67" s="3">
        <v>62</v>
      </c>
      <c r="B67" s="7">
        <f aca="true" t="shared" si="7" ref="B67:B78">C67*4.1868</f>
        <v>11.09502</v>
      </c>
      <c r="C67" s="16">
        <v>2.65</v>
      </c>
      <c r="D67" s="7">
        <f aca="true" t="shared" si="8" ref="D67:D78">E67*4.1868</f>
        <v>13.48861356</v>
      </c>
      <c r="E67" s="27">
        <v>3.2217</v>
      </c>
      <c r="F67" s="7">
        <v>0.5720000000000001</v>
      </c>
      <c r="G67" s="8"/>
    </row>
    <row r="68" spans="1:7" ht="15.75">
      <c r="A68" s="3">
        <v>63</v>
      </c>
      <c r="B68" s="7">
        <f t="shared" si="7"/>
        <v>94.356</v>
      </c>
      <c r="C68" s="15">
        <f>94.356/4.1868</f>
        <v>22.536543422184007</v>
      </c>
      <c r="D68" s="7">
        <f t="shared" si="8"/>
        <v>94.59</v>
      </c>
      <c r="E68" s="26">
        <f>94.59/4.1868</f>
        <v>22.592433361994843</v>
      </c>
      <c r="F68" s="7">
        <v>0.055999999999997385</v>
      </c>
      <c r="G68" s="8"/>
    </row>
    <row r="69" spans="1:7" ht="15.75">
      <c r="A69" s="3">
        <v>64</v>
      </c>
      <c r="B69" s="7">
        <f t="shared" si="7"/>
        <v>0.08876015999999999</v>
      </c>
      <c r="C69" s="15">
        <v>0.0212</v>
      </c>
      <c r="D69" s="7">
        <f t="shared" si="8"/>
        <v>0.6003871199999999</v>
      </c>
      <c r="E69" s="26">
        <v>0.1434</v>
      </c>
      <c r="F69" s="7">
        <v>0.12199999999999998</v>
      </c>
      <c r="G69" s="8"/>
    </row>
    <row r="70" spans="1:7" ht="15.75">
      <c r="A70" s="3">
        <v>65</v>
      </c>
      <c r="B70" s="7">
        <f t="shared" si="7"/>
        <v>14.723</v>
      </c>
      <c r="C70" s="18">
        <f>14.723/4.1868</f>
        <v>3.516528136046623</v>
      </c>
      <c r="D70" s="7">
        <f t="shared" si="8"/>
        <v>17.257</v>
      </c>
      <c r="E70" s="29">
        <f>17.257/4.1868</f>
        <v>4.121763638100698</v>
      </c>
      <c r="F70" s="7">
        <v>0.6059999999999999</v>
      </c>
      <c r="G70" s="8"/>
    </row>
    <row r="71" spans="1:7" ht="15.75">
      <c r="A71" s="3">
        <v>66</v>
      </c>
      <c r="B71" s="7">
        <f t="shared" si="7"/>
        <v>0.00334944</v>
      </c>
      <c r="C71" s="15">
        <v>0.0008</v>
      </c>
      <c r="D71" s="7">
        <f t="shared" si="8"/>
        <v>0.09169092</v>
      </c>
      <c r="E71" s="26">
        <v>0.0219</v>
      </c>
      <c r="F71" s="7">
        <v>0.022</v>
      </c>
      <c r="G71" s="8"/>
    </row>
    <row r="72" spans="1:7" ht="15.75">
      <c r="A72" s="3">
        <v>67</v>
      </c>
      <c r="B72" s="7">
        <f t="shared" si="7"/>
        <v>62.3037708</v>
      </c>
      <c r="C72" s="15">
        <v>14.881</v>
      </c>
      <c r="D72" s="7">
        <f t="shared" si="8"/>
        <v>64.9037736</v>
      </c>
      <c r="E72" s="26">
        <v>15.502</v>
      </c>
      <c r="F72" s="7">
        <v>0.6210000000000004</v>
      </c>
      <c r="G72" s="8"/>
    </row>
    <row r="73" spans="1:7" ht="15.75">
      <c r="A73" s="3">
        <v>68</v>
      </c>
      <c r="B73" s="7">
        <f t="shared" si="7"/>
        <v>0.0020934</v>
      </c>
      <c r="C73" s="15">
        <v>0.0005</v>
      </c>
      <c r="D73" s="7">
        <f t="shared" si="8"/>
        <v>0.58489596</v>
      </c>
      <c r="E73" s="26">
        <v>0.1397</v>
      </c>
      <c r="F73" s="7">
        <v>0.14</v>
      </c>
      <c r="G73" s="8"/>
    </row>
    <row r="74" spans="1:7" ht="15.75">
      <c r="A74" s="3">
        <v>69</v>
      </c>
      <c r="B74" s="7">
        <f t="shared" si="7"/>
        <v>76.918</v>
      </c>
      <c r="C74" s="15">
        <f>76.918/4.1868</f>
        <v>18.371548676793736</v>
      </c>
      <c r="D74" s="7">
        <f t="shared" si="8"/>
        <v>76.918</v>
      </c>
      <c r="E74" s="26">
        <f>76.918/4.1868</f>
        <v>18.371548676793736</v>
      </c>
      <c r="F74" s="7"/>
      <c r="G74" s="8">
        <v>0.972</v>
      </c>
    </row>
    <row r="75" spans="1:7" ht="15.75">
      <c r="A75" s="3">
        <v>70</v>
      </c>
      <c r="B75" s="7">
        <f t="shared" si="7"/>
        <v>57.457</v>
      </c>
      <c r="C75" s="15">
        <f>57.457/4.1868</f>
        <v>13.723368682526035</v>
      </c>
      <c r="D75" s="7">
        <f t="shared" si="8"/>
        <v>57.457</v>
      </c>
      <c r="E75" s="26">
        <f>57.457/4.1868</f>
        <v>13.723368682526035</v>
      </c>
      <c r="F75" s="7"/>
      <c r="G75" s="8">
        <v>0.543</v>
      </c>
    </row>
    <row r="76" spans="1:7" ht="15.75">
      <c r="A76" s="3">
        <v>71</v>
      </c>
      <c r="B76" s="7">
        <f t="shared" si="7"/>
        <v>11.91</v>
      </c>
      <c r="C76" s="15">
        <f>11.91/4.1868</f>
        <v>2.8446546288334766</v>
      </c>
      <c r="D76" s="7">
        <f t="shared" si="8"/>
        <v>12.629</v>
      </c>
      <c r="E76" s="26">
        <f>12.629/4.1868</f>
        <v>3.016384828508646</v>
      </c>
      <c r="F76" s="7">
        <v>0.17200000000000015</v>
      </c>
      <c r="G76" s="8"/>
    </row>
    <row r="77" spans="1:7" ht="15.75">
      <c r="A77" s="3">
        <v>72</v>
      </c>
      <c r="B77" s="7">
        <f t="shared" si="7"/>
        <v>62.91755568</v>
      </c>
      <c r="C77" s="15">
        <v>15.0276</v>
      </c>
      <c r="D77" s="7">
        <f t="shared" si="8"/>
        <v>66.88915416</v>
      </c>
      <c r="E77" s="26">
        <v>15.9762</v>
      </c>
      <c r="F77" s="7">
        <v>0.9490000000000016</v>
      </c>
      <c r="G77" s="8"/>
    </row>
    <row r="78" spans="1:7" ht="15.75">
      <c r="A78" s="3">
        <v>73</v>
      </c>
      <c r="B78" s="7">
        <f t="shared" si="7"/>
        <v>7.461</v>
      </c>
      <c r="C78" s="15">
        <f>7.461/4.1868</f>
        <v>1.7820292347377473</v>
      </c>
      <c r="D78" s="7">
        <f t="shared" si="8"/>
        <v>7.7</v>
      </c>
      <c r="E78" s="26">
        <f>7.7/4.1868</f>
        <v>1.8391134040317187</v>
      </c>
      <c r="F78" s="7">
        <v>0.05699999999999994</v>
      </c>
      <c r="G78" s="8"/>
    </row>
    <row r="79" spans="1:7" ht="15.75">
      <c r="A79" s="3">
        <v>74</v>
      </c>
      <c r="B79" s="7">
        <v>0</v>
      </c>
      <c r="C79" s="16" t="s">
        <v>10</v>
      </c>
      <c r="D79" s="7">
        <v>0</v>
      </c>
      <c r="E79" s="27" t="s">
        <v>10</v>
      </c>
      <c r="F79" s="7"/>
      <c r="G79" s="8">
        <v>0.594</v>
      </c>
    </row>
    <row r="80" spans="1:7" ht="15.75">
      <c r="A80" s="3">
        <v>75</v>
      </c>
      <c r="B80" s="7">
        <f aca="true" t="shared" si="9" ref="B80:B88">C80*4.1868</f>
        <v>0</v>
      </c>
      <c r="C80" s="15">
        <v>0</v>
      </c>
      <c r="D80" s="7">
        <v>0</v>
      </c>
      <c r="E80" s="26">
        <v>0.0168</v>
      </c>
      <c r="F80" s="7">
        <v>0.017</v>
      </c>
      <c r="G80" s="8"/>
    </row>
    <row r="81" spans="1:7" ht="15.75">
      <c r="A81" s="3">
        <v>76</v>
      </c>
      <c r="B81" s="7">
        <f t="shared" si="9"/>
        <v>0.0334944</v>
      </c>
      <c r="C81" s="16">
        <v>0.008</v>
      </c>
      <c r="D81" s="7">
        <f aca="true" t="shared" si="10" ref="D81:D88">E81*4.1868</f>
        <v>0.0334944</v>
      </c>
      <c r="E81" s="27">
        <v>0.008</v>
      </c>
      <c r="F81" s="7"/>
      <c r="G81" s="8">
        <v>0.9243870967741935</v>
      </c>
    </row>
    <row r="82" spans="1:7" ht="15.75">
      <c r="A82" s="3">
        <v>77</v>
      </c>
      <c r="B82" s="7">
        <f t="shared" si="9"/>
        <v>54.927</v>
      </c>
      <c r="C82" s="15">
        <f>54.927/4.1868</f>
        <v>13.11908856405847</v>
      </c>
      <c r="D82" s="7">
        <f t="shared" si="10"/>
        <v>56.426</v>
      </c>
      <c r="E82" s="26">
        <f>56.426/4.1868</f>
        <v>13.477118563103087</v>
      </c>
      <c r="F82" s="7">
        <v>0.35800000000000054</v>
      </c>
      <c r="G82" s="8">
        <v>0.13874193548387098</v>
      </c>
    </row>
    <row r="83" spans="1:7" ht="15.75">
      <c r="A83" s="3">
        <v>78</v>
      </c>
      <c r="B83" s="7">
        <f t="shared" si="9"/>
        <v>5.0283468000000004</v>
      </c>
      <c r="C83" s="15">
        <v>1.201</v>
      </c>
      <c r="D83" s="7">
        <f t="shared" si="10"/>
        <v>7.398075599999999</v>
      </c>
      <c r="E83" s="26">
        <v>1.767</v>
      </c>
      <c r="F83" s="7">
        <v>0.5659999999999998</v>
      </c>
      <c r="G83" s="8"/>
    </row>
    <row r="84" spans="1:7" ht="15.75">
      <c r="A84" s="3">
        <v>79</v>
      </c>
      <c r="B84" s="7">
        <f t="shared" si="9"/>
        <v>0</v>
      </c>
      <c r="C84" s="18">
        <v>0</v>
      </c>
      <c r="D84" s="7">
        <f t="shared" si="10"/>
        <v>0.04856687999999999</v>
      </c>
      <c r="E84" s="29">
        <v>0.0116</v>
      </c>
      <c r="F84" s="7">
        <v>0.012</v>
      </c>
      <c r="G84" s="8"/>
    </row>
    <row r="85" spans="1:7" ht="15.75">
      <c r="A85" s="3">
        <v>80</v>
      </c>
      <c r="B85" s="7">
        <f t="shared" si="9"/>
        <v>0</v>
      </c>
      <c r="C85" s="18">
        <v>0</v>
      </c>
      <c r="D85" s="7">
        <f t="shared" si="10"/>
        <v>0.29349467999999995</v>
      </c>
      <c r="E85" s="29">
        <v>0.0701</v>
      </c>
      <c r="F85" s="7">
        <v>0.07</v>
      </c>
      <c r="G85" s="8"/>
    </row>
    <row r="86" spans="1:7" ht="15.75">
      <c r="A86" s="3">
        <v>81</v>
      </c>
      <c r="B86" s="7">
        <f t="shared" si="9"/>
        <v>0.188406</v>
      </c>
      <c r="C86" s="16">
        <v>0.045</v>
      </c>
      <c r="D86" s="7">
        <f t="shared" si="10"/>
        <v>2.35884312</v>
      </c>
      <c r="E86" s="27">
        <v>0.5634</v>
      </c>
      <c r="F86" s="7">
        <v>0.5179999999999999</v>
      </c>
      <c r="G86" s="8"/>
    </row>
    <row r="87" spans="1:7" ht="15.75">
      <c r="A87" s="3">
        <v>82</v>
      </c>
      <c r="B87" s="7">
        <f t="shared" si="9"/>
        <v>0.0125604</v>
      </c>
      <c r="C87" s="18">
        <v>0.003</v>
      </c>
      <c r="D87" s="7">
        <v>0</v>
      </c>
      <c r="E87" s="29" t="s">
        <v>10</v>
      </c>
      <c r="F87" s="7"/>
      <c r="G87" s="8">
        <v>0.57</v>
      </c>
    </row>
    <row r="88" spans="1:7" ht="15.75">
      <c r="A88" s="3">
        <v>83</v>
      </c>
      <c r="B88" s="7">
        <f t="shared" si="9"/>
        <v>0.010467</v>
      </c>
      <c r="C88" s="18">
        <v>0.0025</v>
      </c>
      <c r="D88" s="7">
        <f t="shared" si="10"/>
        <v>0.08750411999999999</v>
      </c>
      <c r="E88" s="29">
        <v>0.0209</v>
      </c>
      <c r="F88" s="7">
        <v>0.019000000000000003</v>
      </c>
      <c r="G88" s="8"/>
    </row>
    <row r="89" spans="1:7" ht="15.75">
      <c r="A89" s="3">
        <v>84</v>
      </c>
      <c r="B89" s="7">
        <v>0</v>
      </c>
      <c r="C89" s="18">
        <v>0.0007</v>
      </c>
      <c r="D89" s="7">
        <v>0</v>
      </c>
      <c r="E89" s="29">
        <v>0.0011</v>
      </c>
      <c r="F89" s="7">
        <v>0</v>
      </c>
      <c r="G89" s="8"/>
    </row>
    <row r="90" spans="1:7" ht="15.75">
      <c r="A90" s="3">
        <v>85</v>
      </c>
      <c r="B90" s="7">
        <f aca="true" t="shared" si="11" ref="B90:B96">C90*4.1868</f>
        <v>0</v>
      </c>
      <c r="C90" s="18">
        <v>0</v>
      </c>
      <c r="D90" s="7">
        <f aca="true" t="shared" si="12" ref="D90:D96">E90*4.1868</f>
        <v>1.36322208</v>
      </c>
      <c r="E90" s="29">
        <v>0.3256</v>
      </c>
      <c r="F90" s="7">
        <v>0.326</v>
      </c>
      <c r="G90" s="8"/>
    </row>
    <row r="91" spans="1:7" ht="15.75">
      <c r="A91" s="3">
        <v>86</v>
      </c>
      <c r="B91" s="7">
        <f t="shared" si="11"/>
        <v>34.792</v>
      </c>
      <c r="C91" s="18">
        <f>34.792/4.1868</f>
        <v>8.30992643546384</v>
      </c>
      <c r="D91" s="7">
        <f t="shared" si="12"/>
        <v>36.382000000000005</v>
      </c>
      <c r="E91" s="29">
        <f>36.382/4.1868</f>
        <v>8.689691411101558</v>
      </c>
      <c r="F91" s="7">
        <v>0.3810000000000002</v>
      </c>
      <c r="G91" s="8"/>
    </row>
    <row r="92" spans="1:7" ht="15.75">
      <c r="A92" s="3">
        <v>87</v>
      </c>
      <c r="B92" s="7">
        <f t="shared" si="11"/>
        <v>0.06363935999999999</v>
      </c>
      <c r="C92" s="15">
        <v>0.0152</v>
      </c>
      <c r="D92" s="7">
        <f t="shared" si="12"/>
        <v>0.40277015999999993</v>
      </c>
      <c r="E92" s="26">
        <v>0.0962</v>
      </c>
      <c r="F92" s="7">
        <v>0.081</v>
      </c>
      <c r="G92" s="8"/>
    </row>
    <row r="93" spans="1:7" ht="15.75">
      <c r="A93" s="3">
        <v>88</v>
      </c>
      <c r="B93" s="7">
        <f t="shared" si="11"/>
        <v>0.6615144</v>
      </c>
      <c r="C93" s="18">
        <v>0.158</v>
      </c>
      <c r="D93" s="7">
        <f t="shared" si="12"/>
        <v>2.72142</v>
      </c>
      <c r="E93" s="29">
        <v>0.65</v>
      </c>
      <c r="F93" s="7">
        <v>0.492</v>
      </c>
      <c r="G93" s="8"/>
    </row>
    <row r="94" spans="1:7" ht="15.75">
      <c r="A94" s="3">
        <v>89</v>
      </c>
      <c r="B94" s="7">
        <f t="shared" si="11"/>
        <v>0.15030612</v>
      </c>
      <c r="C94" s="18">
        <v>0.0359</v>
      </c>
      <c r="D94" s="7">
        <f t="shared" si="12"/>
        <v>1.7144945999999999</v>
      </c>
      <c r="E94" s="29">
        <v>0.4095</v>
      </c>
      <c r="F94" s="7">
        <v>0.375</v>
      </c>
      <c r="G94" s="8"/>
    </row>
    <row r="95" spans="1:7" ht="15.75">
      <c r="A95" s="3">
        <v>90</v>
      </c>
      <c r="B95" s="7">
        <f t="shared" si="11"/>
        <v>19.2718404</v>
      </c>
      <c r="C95" s="18">
        <v>4.603</v>
      </c>
      <c r="D95" s="7">
        <f t="shared" si="12"/>
        <v>23.4377064</v>
      </c>
      <c r="E95" s="29">
        <v>5.598</v>
      </c>
      <c r="F95" s="7">
        <v>0.9950000000000001</v>
      </c>
      <c r="G95" s="8"/>
    </row>
    <row r="96" spans="1:7" ht="15.75">
      <c r="A96" s="3">
        <v>91</v>
      </c>
      <c r="B96" s="7">
        <f t="shared" si="11"/>
        <v>0</v>
      </c>
      <c r="C96" s="18">
        <v>0</v>
      </c>
      <c r="D96" s="7">
        <f t="shared" si="12"/>
        <v>0.7917238799999999</v>
      </c>
      <c r="E96" s="29">
        <v>0.1891</v>
      </c>
      <c r="F96" s="7">
        <v>0.18899999999999997</v>
      </c>
      <c r="G96" s="8"/>
    </row>
    <row r="97" spans="1:7" ht="15.75">
      <c r="A97" s="3">
        <v>92</v>
      </c>
      <c r="B97" s="7">
        <v>0</v>
      </c>
      <c r="C97" s="15" t="s">
        <v>10</v>
      </c>
      <c r="D97" s="7">
        <v>0</v>
      </c>
      <c r="E97" s="26" t="s">
        <v>10</v>
      </c>
      <c r="F97" s="7"/>
      <c r="G97" s="8">
        <v>0.597</v>
      </c>
    </row>
    <row r="98" spans="1:7" ht="15.75">
      <c r="A98" s="3">
        <v>93</v>
      </c>
      <c r="B98" s="7">
        <f>C98*4.1868</f>
        <v>0.08876015999999999</v>
      </c>
      <c r="C98" s="18">
        <v>0.0212</v>
      </c>
      <c r="D98" s="7">
        <f>E98*4.1868</f>
        <v>1.00231992</v>
      </c>
      <c r="E98" s="29">
        <v>0.2394</v>
      </c>
      <c r="F98" s="7">
        <v>0.218</v>
      </c>
      <c r="G98" s="8"/>
    </row>
    <row r="99" spans="1:7" ht="15.75">
      <c r="A99" s="3">
        <v>94</v>
      </c>
      <c r="B99" s="7">
        <f>C99*4.1868</f>
        <v>33.705</v>
      </c>
      <c r="C99" s="18">
        <f>33.705/4.1868</f>
        <v>8.05030094582975</v>
      </c>
      <c r="D99" s="7">
        <v>0</v>
      </c>
      <c r="E99" s="29" t="s">
        <v>10</v>
      </c>
      <c r="F99" s="7"/>
      <c r="G99" s="8">
        <v>0.9290322580645161</v>
      </c>
    </row>
    <row r="100" spans="1:7" ht="15.75">
      <c r="A100" s="3">
        <v>95</v>
      </c>
      <c r="B100" s="7">
        <v>0</v>
      </c>
      <c r="C100" s="16">
        <v>0</v>
      </c>
      <c r="D100" s="7">
        <v>0</v>
      </c>
      <c r="E100" s="27">
        <v>0.0001</v>
      </c>
      <c r="F100" s="7">
        <v>0</v>
      </c>
      <c r="G100" s="8"/>
    </row>
    <row r="101" spans="1:7" ht="15.75">
      <c r="A101" s="3">
        <v>96</v>
      </c>
      <c r="B101" s="7">
        <f>C101*4.1868</f>
        <v>32.304</v>
      </c>
      <c r="C101" s="18">
        <f>32.304/4.1868</f>
        <v>7.715677844654629</v>
      </c>
      <c r="D101" s="7">
        <f>E101*4.1868</f>
        <v>35.018</v>
      </c>
      <c r="E101" s="29">
        <f>35.018/4.1868</f>
        <v>8.363905608101653</v>
      </c>
      <c r="F101" s="7">
        <v>0.6490000000000009</v>
      </c>
      <c r="G101" s="8"/>
    </row>
    <row r="102" spans="1:7" ht="15.75">
      <c r="A102" s="3">
        <v>97</v>
      </c>
      <c r="B102" s="7">
        <f>C102*4.1868</f>
        <v>30.596</v>
      </c>
      <c r="C102" s="18">
        <f>30.596/4.1868</f>
        <v>7.307729053214866</v>
      </c>
      <c r="D102" s="7">
        <f>E102*4.1868</f>
        <v>30.596</v>
      </c>
      <c r="E102" s="29">
        <f>30.596/4.1868</f>
        <v>7.307729053214866</v>
      </c>
      <c r="F102" s="7">
        <v>0</v>
      </c>
      <c r="G102" s="8"/>
    </row>
    <row r="103" spans="1:7" ht="15.75">
      <c r="A103" s="3">
        <v>98</v>
      </c>
      <c r="B103" s="7">
        <f>C103*4.1868</f>
        <v>0.09545904</v>
      </c>
      <c r="C103" s="15">
        <v>0.0228</v>
      </c>
      <c r="D103" s="7">
        <f>E103*4.1868</f>
        <v>0.54302796</v>
      </c>
      <c r="E103" s="26">
        <v>0.1297</v>
      </c>
      <c r="F103" s="7">
        <v>0.107</v>
      </c>
      <c r="G103" s="8"/>
    </row>
    <row r="104" spans="1:7" ht="15.75">
      <c r="A104" s="3">
        <v>99</v>
      </c>
      <c r="B104" s="7">
        <f>C104*4.1868</f>
        <v>19.4518728</v>
      </c>
      <c r="C104" s="15">
        <v>4.646</v>
      </c>
      <c r="D104" s="7">
        <f>E104*4.1868</f>
        <v>19.4518728</v>
      </c>
      <c r="E104" s="26">
        <v>4.646</v>
      </c>
      <c r="F104" s="7">
        <v>0</v>
      </c>
      <c r="G104" s="8"/>
    </row>
    <row r="105" spans="1:7" ht="15.75">
      <c r="A105" s="3">
        <v>100</v>
      </c>
      <c r="B105" s="7">
        <f>C105*4.1868</f>
        <v>20.521</v>
      </c>
      <c r="C105" s="18">
        <f>20.521/4.1868</f>
        <v>4.901356644692845</v>
      </c>
      <c r="D105" s="7">
        <f>E105*4.1868</f>
        <v>21.192</v>
      </c>
      <c r="E105" s="29">
        <f>21.192/4.1868</f>
        <v>5.061622241329895</v>
      </c>
      <c r="F105" s="7">
        <v>0.16199999999999992</v>
      </c>
      <c r="G105" s="8"/>
    </row>
    <row r="106" spans="1:7" ht="15.75">
      <c r="A106" s="3">
        <v>101</v>
      </c>
      <c r="B106" s="7">
        <v>0</v>
      </c>
      <c r="C106" s="16" t="s">
        <v>9</v>
      </c>
      <c r="D106" s="7">
        <v>0</v>
      </c>
      <c r="E106" s="27" t="s">
        <v>9</v>
      </c>
      <c r="F106" s="7"/>
      <c r="G106" s="8">
        <v>0.5955</v>
      </c>
    </row>
    <row r="107" spans="1:7" ht="15.75">
      <c r="A107" s="3">
        <v>102</v>
      </c>
      <c r="B107" s="7">
        <v>0</v>
      </c>
      <c r="C107" s="15">
        <v>0</v>
      </c>
      <c r="D107" s="7">
        <v>0</v>
      </c>
      <c r="E107" s="26">
        <v>0.1092</v>
      </c>
      <c r="F107" s="7">
        <v>0.109</v>
      </c>
      <c r="G107" s="8"/>
    </row>
    <row r="108" spans="1:7" ht="15.75">
      <c r="A108" s="3">
        <v>103</v>
      </c>
      <c r="B108" s="7">
        <f aca="true" t="shared" si="13" ref="B108:B113">C108*4.1868</f>
        <v>0</v>
      </c>
      <c r="C108" s="15">
        <v>0</v>
      </c>
      <c r="D108" s="7">
        <f aca="true" t="shared" si="14" ref="D108:D113">E108*4.1868</f>
        <v>0.8603873999999999</v>
      </c>
      <c r="E108" s="26">
        <v>0.2055</v>
      </c>
      <c r="F108" s="7">
        <v>0.20600000000000002</v>
      </c>
      <c r="G108" s="8"/>
    </row>
    <row r="109" spans="1:7" ht="15.75">
      <c r="A109" s="3">
        <v>104</v>
      </c>
      <c r="B109" s="7">
        <f t="shared" si="13"/>
        <v>0</v>
      </c>
      <c r="C109" s="15">
        <v>0</v>
      </c>
      <c r="D109" s="7">
        <f t="shared" si="14"/>
        <v>0.06782616</v>
      </c>
      <c r="E109" s="26">
        <v>0.0162</v>
      </c>
      <c r="F109" s="7">
        <v>0.016</v>
      </c>
      <c r="G109" s="8"/>
    </row>
    <row r="110" spans="1:7" ht="15.75">
      <c r="A110" s="3">
        <v>105</v>
      </c>
      <c r="B110" s="7">
        <f t="shared" si="13"/>
        <v>0.23822891999999998</v>
      </c>
      <c r="C110" s="16">
        <v>0.0569</v>
      </c>
      <c r="D110" s="7">
        <f t="shared" si="14"/>
        <v>1.9029006</v>
      </c>
      <c r="E110" s="27">
        <v>0.4545</v>
      </c>
      <c r="F110" s="7">
        <v>0.399</v>
      </c>
      <c r="G110" s="8"/>
    </row>
    <row r="111" spans="1:7" ht="15.75">
      <c r="A111" s="3">
        <v>106</v>
      </c>
      <c r="B111" s="7">
        <f t="shared" si="13"/>
        <v>0.36048347999999997</v>
      </c>
      <c r="C111" s="15">
        <v>0.0861</v>
      </c>
      <c r="D111" s="7">
        <f t="shared" si="14"/>
        <v>2.44634724</v>
      </c>
      <c r="E111" s="26">
        <v>0.5843</v>
      </c>
      <c r="F111" s="7">
        <v>0.498</v>
      </c>
      <c r="G111" s="8"/>
    </row>
    <row r="112" spans="1:7" ht="15.75">
      <c r="A112" s="3">
        <v>107</v>
      </c>
      <c r="B112" s="7">
        <f t="shared" si="13"/>
        <v>54.914068799999995</v>
      </c>
      <c r="C112" s="15">
        <v>13.116</v>
      </c>
      <c r="D112" s="7">
        <f t="shared" si="14"/>
        <v>58.489596</v>
      </c>
      <c r="E112" s="26">
        <v>13.97</v>
      </c>
      <c r="F112" s="7">
        <v>0.854000000000001</v>
      </c>
      <c r="G112" s="8"/>
    </row>
    <row r="113" spans="1:7" ht="15.75">
      <c r="A113" s="3">
        <v>108</v>
      </c>
      <c r="B113" s="7">
        <f t="shared" si="13"/>
        <v>15.3698</v>
      </c>
      <c r="C113" s="16">
        <f>15.3698/4.1868</f>
        <v>3.6710136619852873</v>
      </c>
      <c r="D113" s="7">
        <f t="shared" si="14"/>
        <v>16.1593</v>
      </c>
      <c r="E113" s="27">
        <f>16.1593/4.1868</f>
        <v>3.8595824973726955</v>
      </c>
      <c r="F113" s="7">
        <v>0.189</v>
      </c>
      <c r="G113" s="8">
        <v>0.102548387096774</v>
      </c>
    </row>
    <row r="114" spans="1:7" ht="15.75">
      <c r="A114" s="3">
        <v>109</v>
      </c>
      <c r="B114" s="7">
        <v>0</v>
      </c>
      <c r="C114" s="16">
        <v>0</v>
      </c>
      <c r="D114" s="7">
        <v>0</v>
      </c>
      <c r="E114" s="27">
        <v>0.2806</v>
      </c>
      <c r="F114" s="7">
        <v>0.281</v>
      </c>
      <c r="G114" s="8"/>
    </row>
    <row r="115" spans="1:7" ht="15.75">
      <c r="A115" s="3">
        <v>110</v>
      </c>
      <c r="B115" s="7">
        <f aca="true" t="shared" si="15" ref="B115:B120">C115*4.1868</f>
        <v>28.887</v>
      </c>
      <c r="C115" s="15">
        <v>6.899541415878476</v>
      </c>
      <c r="D115" s="7">
        <f aca="true" t="shared" si="16" ref="D115:D120">E115*4.1868</f>
        <v>29.646</v>
      </c>
      <c r="E115" s="26">
        <f>29.646/4.1868</f>
        <v>7.080825451418745</v>
      </c>
      <c r="F115" s="7">
        <v>0.181</v>
      </c>
      <c r="G115" s="8">
        <v>0.3257419354838709</v>
      </c>
    </row>
    <row r="116" spans="1:7" ht="15.75">
      <c r="A116" s="3">
        <v>111</v>
      </c>
      <c r="B116" s="7">
        <f t="shared" si="15"/>
        <v>16.950259799999998</v>
      </c>
      <c r="C116" s="15">
        <v>4.0485</v>
      </c>
      <c r="D116" s="7">
        <f t="shared" si="16"/>
        <v>19.5439824</v>
      </c>
      <c r="E116" s="26">
        <v>4.668</v>
      </c>
      <c r="F116" s="7">
        <v>0.6200000000000001</v>
      </c>
      <c r="G116" s="8"/>
    </row>
    <row r="117" spans="1:7" ht="15.75">
      <c r="A117" s="3">
        <v>112</v>
      </c>
      <c r="B117" s="7">
        <f t="shared" si="15"/>
        <v>0</v>
      </c>
      <c r="C117" s="18">
        <v>0</v>
      </c>
      <c r="D117" s="7">
        <f t="shared" si="16"/>
        <v>0.020934</v>
      </c>
      <c r="E117" s="29">
        <v>0.005</v>
      </c>
      <c r="F117" s="7">
        <v>0.005</v>
      </c>
      <c r="G117" s="8"/>
    </row>
    <row r="118" spans="1:7" ht="15.75">
      <c r="A118" s="3">
        <v>113</v>
      </c>
      <c r="B118" s="7">
        <f t="shared" si="15"/>
        <v>1.2919999999999998</v>
      </c>
      <c r="C118" s="15">
        <f>1.292/4.1868</f>
        <v>0.30858889844272475</v>
      </c>
      <c r="D118" s="7">
        <f t="shared" si="16"/>
        <v>1.606</v>
      </c>
      <c r="E118" s="26">
        <f>1.606/4.1868</f>
        <v>0.38358650998375854</v>
      </c>
      <c r="F118" s="7">
        <v>0.07600000000000001</v>
      </c>
      <c r="G118" s="8"/>
    </row>
    <row r="119" spans="1:7" ht="15.75">
      <c r="A119" s="3">
        <v>114</v>
      </c>
      <c r="B119" s="7">
        <v>0</v>
      </c>
      <c r="C119" s="15" t="s">
        <v>10</v>
      </c>
      <c r="D119" s="7">
        <v>0</v>
      </c>
      <c r="E119" s="26" t="s">
        <v>10</v>
      </c>
      <c r="F119" s="7"/>
      <c r="G119" s="8">
        <v>1.059</v>
      </c>
    </row>
    <row r="120" spans="1:7" ht="15.75">
      <c r="A120" s="3">
        <v>115</v>
      </c>
      <c r="B120" s="7">
        <f t="shared" si="15"/>
        <v>0</v>
      </c>
      <c r="C120" s="15">
        <v>0</v>
      </c>
      <c r="D120" s="7">
        <f t="shared" si="16"/>
        <v>0.18254447999999998</v>
      </c>
      <c r="E120" s="26">
        <v>0.0436</v>
      </c>
      <c r="F120" s="7">
        <v>0.04399999999999999</v>
      </c>
      <c r="G120" s="8"/>
    </row>
    <row r="121" spans="1:7" ht="15.75">
      <c r="A121" s="3">
        <v>116</v>
      </c>
      <c r="B121" s="7">
        <v>0</v>
      </c>
      <c r="C121" s="16" t="s">
        <v>10</v>
      </c>
      <c r="D121" s="7">
        <v>0</v>
      </c>
      <c r="E121" s="27" t="s">
        <v>10</v>
      </c>
      <c r="F121" s="7"/>
      <c r="G121" s="8">
        <v>1.2585</v>
      </c>
    </row>
    <row r="122" spans="1:7" ht="15.75">
      <c r="A122" s="3">
        <v>117</v>
      </c>
      <c r="B122" s="7">
        <f>C122*4.1868</f>
        <v>78.37857072</v>
      </c>
      <c r="C122" s="15">
        <v>18.7204</v>
      </c>
      <c r="D122" s="7">
        <v>0</v>
      </c>
      <c r="E122" s="26" t="s">
        <v>10</v>
      </c>
      <c r="F122" s="7"/>
      <c r="G122" s="8">
        <v>1.173</v>
      </c>
    </row>
    <row r="123" spans="1:7" ht="15.75">
      <c r="A123" s="3">
        <v>118</v>
      </c>
      <c r="B123" s="7">
        <f>C123*4.1868</f>
        <v>0</v>
      </c>
      <c r="C123" s="15">
        <v>0</v>
      </c>
      <c r="D123" s="7">
        <f>E123*4.1868</f>
        <v>0.6221584800000001</v>
      </c>
      <c r="E123" s="26">
        <v>0.1486</v>
      </c>
      <c r="F123" s="7">
        <v>0.149</v>
      </c>
      <c r="G123" s="8"/>
    </row>
    <row r="124" spans="1:7" ht="15.75">
      <c r="A124" s="3">
        <v>119</v>
      </c>
      <c r="B124" s="7">
        <f>C124*4.1868</f>
        <v>0</v>
      </c>
      <c r="C124" s="15">
        <v>0</v>
      </c>
      <c r="D124" s="7">
        <f>E124*4.1868</f>
        <v>0.00167472</v>
      </c>
      <c r="E124" s="26">
        <v>0.0004</v>
      </c>
      <c r="F124" s="7">
        <v>0</v>
      </c>
      <c r="G124" s="8"/>
    </row>
    <row r="125" spans="1:7" ht="15.75">
      <c r="A125" s="3">
        <v>120</v>
      </c>
      <c r="B125" s="7">
        <f>C125*4.1868</f>
        <v>10.8668394</v>
      </c>
      <c r="C125" s="16">
        <v>2.5955</v>
      </c>
      <c r="D125" s="7">
        <f>E125*4.1868</f>
        <v>12.703588559999998</v>
      </c>
      <c r="E125" s="27">
        <v>3.0342</v>
      </c>
      <c r="F125" s="7">
        <v>0.43999999999999995</v>
      </c>
      <c r="G125" s="8"/>
    </row>
    <row r="126" spans="1:7" ht="15.75">
      <c r="A126" s="3">
        <v>121</v>
      </c>
      <c r="B126" s="7">
        <v>0</v>
      </c>
      <c r="C126" s="16" t="s">
        <v>9</v>
      </c>
      <c r="D126" s="7">
        <v>0</v>
      </c>
      <c r="E126" s="27" t="s">
        <v>9</v>
      </c>
      <c r="F126" s="7"/>
      <c r="G126" s="8">
        <v>0.6015</v>
      </c>
    </row>
    <row r="127" spans="1:7" ht="15.75">
      <c r="A127" s="3">
        <v>122</v>
      </c>
      <c r="B127" s="7">
        <f>C127*4.1868</f>
        <v>0.09001619999999999</v>
      </c>
      <c r="C127" s="15">
        <v>0.0215</v>
      </c>
      <c r="D127" s="7">
        <f>E127*4.1868</f>
        <v>0.9462168</v>
      </c>
      <c r="E127" s="26">
        <v>0.226</v>
      </c>
      <c r="F127" s="7">
        <v>0.204</v>
      </c>
      <c r="G127" s="8"/>
    </row>
    <row r="128" spans="1:7" ht="15.75">
      <c r="A128" s="3">
        <v>123</v>
      </c>
      <c r="B128" s="7">
        <f aca="true" t="shared" si="17" ref="B128:B137">C128*4.1868</f>
        <v>2.1603887999999998</v>
      </c>
      <c r="C128" s="16">
        <v>0.516</v>
      </c>
      <c r="D128" s="7">
        <f aca="true" t="shared" si="18" ref="D128:D137">E128*4.1868</f>
        <v>3.8351088</v>
      </c>
      <c r="E128" s="27">
        <v>0.916</v>
      </c>
      <c r="F128" s="7">
        <v>0.4</v>
      </c>
      <c r="G128" s="8"/>
    </row>
    <row r="129" spans="1:7" ht="15.75">
      <c r="A129" s="3">
        <v>124</v>
      </c>
      <c r="B129" s="7">
        <f t="shared" si="17"/>
        <v>35.552</v>
      </c>
      <c r="C129" s="15">
        <f>35.552/4.1868</f>
        <v>8.491449316900736</v>
      </c>
      <c r="D129" s="7">
        <f t="shared" si="18"/>
        <v>38.073</v>
      </c>
      <c r="E129" s="26">
        <f>38.073/4.1868</f>
        <v>9.093579822298654</v>
      </c>
      <c r="F129" s="7">
        <v>0.6029999999999996</v>
      </c>
      <c r="G129" s="8"/>
    </row>
    <row r="130" spans="1:7" ht="15.75">
      <c r="A130" s="3">
        <v>125</v>
      </c>
      <c r="B130" s="7">
        <f t="shared" si="17"/>
        <v>71.654</v>
      </c>
      <c r="C130" s="15">
        <f>71.654/4.1868</f>
        <v>17.114263876946595</v>
      </c>
      <c r="D130" s="7">
        <f t="shared" si="18"/>
        <v>74.361</v>
      </c>
      <c r="E130" s="26">
        <f>74.361/4.1868</f>
        <v>17.760819719117226</v>
      </c>
      <c r="F130" s="7">
        <v>0.647</v>
      </c>
      <c r="G130" s="8">
        <v>0.689322580645161</v>
      </c>
    </row>
    <row r="131" spans="1:7" ht="15.75">
      <c r="A131" s="3">
        <v>126</v>
      </c>
      <c r="B131" s="7">
        <f t="shared" si="17"/>
        <v>31.3507584</v>
      </c>
      <c r="C131" s="15">
        <v>7.488</v>
      </c>
      <c r="D131" s="7">
        <f t="shared" si="18"/>
        <v>31.693657319999996</v>
      </c>
      <c r="E131" s="26">
        <v>7.5699</v>
      </c>
      <c r="F131" s="7">
        <v>0.08199999999999985</v>
      </c>
      <c r="G131" s="8"/>
    </row>
    <row r="132" spans="1:7" ht="15.75">
      <c r="A132" s="3">
        <v>127</v>
      </c>
      <c r="B132" s="7">
        <f t="shared" si="17"/>
        <v>36.291</v>
      </c>
      <c r="C132" s="15">
        <v>8.667956434508454</v>
      </c>
      <c r="D132" s="7">
        <f t="shared" si="18"/>
        <v>37.457</v>
      </c>
      <c r="E132" s="26">
        <f>37.457/4.1868</f>
        <v>8.946450749976115</v>
      </c>
      <c r="F132" s="7">
        <v>0.27799999999999997</v>
      </c>
      <c r="G132" s="8">
        <v>0.3125806451612903</v>
      </c>
    </row>
    <row r="133" spans="1:7" ht="15.75">
      <c r="A133" s="3">
        <v>128</v>
      </c>
      <c r="B133" s="7">
        <f t="shared" si="17"/>
        <v>49.346</v>
      </c>
      <c r="C133" s="15">
        <f>49.346/4.1868</f>
        <v>11.786089614980414</v>
      </c>
      <c r="D133" s="7">
        <f t="shared" si="18"/>
        <v>51.783</v>
      </c>
      <c r="E133" s="26">
        <f>51.783/4.1868</f>
        <v>12.368157065061624</v>
      </c>
      <c r="F133" s="7">
        <v>0.5820000000000007</v>
      </c>
      <c r="G133" s="8"/>
    </row>
    <row r="134" spans="1:7" ht="15.75">
      <c r="A134" s="3">
        <v>129</v>
      </c>
      <c r="B134" s="7">
        <f t="shared" si="17"/>
        <v>27.214199999999998</v>
      </c>
      <c r="C134" s="15">
        <v>6.5</v>
      </c>
      <c r="D134" s="7">
        <f t="shared" si="18"/>
        <v>28.88892</v>
      </c>
      <c r="E134" s="26">
        <v>6.9</v>
      </c>
      <c r="F134" s="7">
        <v>0.40000000000000036</v>
      </c>
      <c r="G134" s="8"/>
    </row>
    <row r="135" spans="1:7" ht="15.75">
      <c r="A135" s="3">
        <v>130</v>
      </c>
      <c r="B135" s="7">
        <f t="shared" si="17"/>
        <v>0.12518532</v>
      </c>
      <c r="C135" s="15">
        <v>0.0299</v>
      </c>
      <c r="D135" s="7">
        <f t="shared" si="18"/>
        <v>1.49552496</v>
      </c>
      <c r="E135" s="26">
        <v>0.3572</v>
      </c>
      <c r="F135" s="7">
        <v>0.32799999999999996</v>
      </c>
      <c r="G135" s="8"/>
    </row>
    <row r="136" spans="1:7" ht="15.75">
      <c r="A136" s="3">
        <v>131</v>
      </c>
      <c r="B136" s="7">
        <f t="shared" si="17"/>
        <v>37.043</v>
      </c>
      <c r="C136" s="15">
        <f>37.043/4.1868</f>
        <v>8.847568548772331</v>
      </c>
      <c r="D136" s="7">
        <f t="shared" si="18"/>
        <v>39.51500000000001</v>
      </c>
      <c r="E136" s="26">
        <f>39.515/4.1868</f>
        <v>9.437995605235503</v>
      </c>
      <c r="F136" s="7">
        <v>0.5910000000000011</v>
      </c>
      <c r="G136" s="8"/>
    </row>
    <row r="137" spans="1:7" ht="15.75">
      <c r="A137" s="3">
        <v>132</v>
      </c>
      <c r="B137" s="7">
        <f t="shared" si="17"/>
        <v>0.41281847999999993</v>
      </c>
      <c r="C137" s="15">
        <v>0.0986</v>
      </c>
      <c r="D137" s="7">
        <f t="shared" si="18"/>
        <v>3.9184261199999995</v>
      </c>
      <c r="E137" s="26">
        <v>0.9359</v>
      </c>
      <c r="F137" s="7">
        <v>0.8380000000000001</v>
      </c>
      <c r="G137" s="8"/>
    </row>
    <row r="138" spans="1:7" ht="15.75">
      <c r="A138" s="3">
        <v>133</v>
      </c>
      <c r="B138" s="7">
        <v>0</v>
      </c>
      <c r="C138" s="16">
        <v>0.705</v>
      </c>
      <c r="D138" s="7">
        <v>0</v>
      </c>
      <c r="E138" s="27">
        <v>0.705</v>
      </c>
      <c r="F138" s="7">
        <v>0</v>
      </c>
      <c r="G138" s="8"/>
    </row>
    <row r="139" spans="1:7" ht="15.75">
      <c r="A139" s="3">
        <v>134</v>
      </c>
      <c r="B139" s="7">
        <f>C139*4.1868</f>
        <v>48.441276</v>
      </c>
      <c r="C139" s="18">
        <v>11.57</v>
      </c>
      <c r="D139" s="7">
        <f>E139*4.1868</f>
        <v>54.3739716</v>
      </c>
      <c r="E139" s="29">
        <v>12.987</v>
      </c>
      <c r="F139" s="7">
        <v>1.4169999999999998</v>
      </c>
      <c r="G139" s="8"/>
    </row>
    <row r="140" spans="1:7" ht="15.75">
      <c r="A140" s="3">
        <v>135</v>
      </c>
      <c r="B140" s="7">
        <f>C140*4.1868</f>
        <v>31.1121108</v>
      </c>
      <c r="C140" s="15">
        <v>7.431</v>
      </c>
      <c r="D140" s="7">
        <f>E140*4.1868</f>
        <v>34.352694</v>
      </c>
      <c r="E140" s="26">
        <v>8.205</v>
      </c>
      <c r="F140" s="7">
        <v>0.774</v>
      </c>
      <c r="G140" s="8"/>
    </row>
    <row r="141" spans="1:7" ht="15.75">
      <c r="A141" s="3">
        <v>136</v>
      </c>
      <c r="B141" s="7">
        <f>C141*4.1868</f>
        <v>68.7</v>
      </c>
      <c r="C141" s="18">
        <f>68.7/4.1868</f>
        <v>16.408713098308972</v>
      </c>
      <c r="D141" s="7">
        <f>E141*4.1868</f>
        <v>68.7</v>
      </c>
      <c r="E141" s="29">
        <f>68.7/4.1868</f>
        <v>16.408713098308972</v>
      </c>
      <c r="F141" s="7">
        <v>0</v>
      </c>
      <c r="G141" s="8"/>
    </row>
    <row r="142" spans="1:7" ht="15.75">
      <c r="A142" s="3">
        <v>137</v>
      </c>
      <c r="B142" s="7">
        <f>C142*4.1868</f>
        <v>0.9587772</v>
      </c>
      <c r="C142" s="16">
        <v>0.229</v>
      </c>
      <c r="D142" s="7">
        <f>E142*4.1868</f>
        <v>0.9587772</v>
      </c>
      <c r="E142" s="27">
        <v>0.229</v>
      </c>
      <c r="F142" s="7">
        <v>0</v>
      </c>
      <c r="G142" s="8"/>
    </row>
    <row r="143" spans="1:7" ht="15.75">
      <c r="A143" s="3">
        <v>138</v>
      </c>
      <c r="B143" s="7">
        <f aca="true" t="shared" si="19" ref="B143:B152">C143*4.1868</f>
        <v>0</v>
      </c>
      <c r="C143" s="21">
        <v>0</v>
      </c>
      <c r="D143" s="7">
        <v>0</v>
      </c>
      <c r="E143" s="33">
        <v>0.046</v>
      </c>
      <c r="F143" s="7">
        <v>0.046</v>
      </c>
      <c r="G143" s="8"/>
    </row>
    <row r="144" spans="1:7" ht="15.75">
      <c r="A144" s="3">
        <v>139</v>
      </c>
      <c r="B144" s="7">
        <f t="shared" si="19"/>
        <v>70.027</v>
      </c>
      <c r="C144" s="15">
        <f>70.027/4.1868</f>
        <v>16.72566160313366</v>
      </c>
      <c r="D144" s="7">
        <f aca="true" t="shared" si="20" ref="D144:D152">E144*4.1868</f>
        <v>70.827</v>
      </c>
      <c r="E144" s="26">
        <f>70.827/4.1868</f>
        <v>16.916738320435655</v>
      </c>
      <c r="F144" s="7">
        <v>0.19099999999999995</v>
      </c>
      <c r="G144" s="8">
        <v>0.32738709677419353</v>
      </c>
    </row>
    <row r="145" spans="1:7" ht="15.75">
      <c r="A145" s="3">
        <v>140</v>
      </c>
      <c r="B145" s="7">
        <f t="shared" si="19"/>
        <v>12.673</v>
      </c>
      <c r="C145" s="22">
        <f>12.673/4.1868</f>
        <v>3.026894047960256</v>
      </c>
      <c r="D145" s="7">
        <f t="shared" si="20"/>
        <v>12.75</v>
      </c>
      <c r="E145" s="34">
        <f>12.75/4.1868</f>
        <v>3.0452851820005735</v>
      </c>
      <c r="F145" s="7">
        <v>0.017999999999999794</v>
      </c>
      <c r="G145" s="8"/>
    </row>
    <row r="146" spans="1:7" ht="15.75">
      <c r="A146" s="3">
        <v>141</v>
      </c>
      <c r="B146" s="7">
        <f t="shared" si="19"/>
        <v>0</v>
      </c>
      <c r="C146" s="23">
        <v>0</v>
      </c>
      <c r="D146" s="7">
        <f t="shared" si="20"/>
        <v>0.59117616</v>
      </c>
      <c r="E146" s="35">
        <v>0.1412</v>
      </c>
      <c r="F146" s="7">
        <v>0.141</v>
      </c>
      <c r="G146" s="8"/>
    </row>
    <row r="147" spans="1:7" ht="15.75">
      <c r="A147" s="3">
        <v>142</v>
      </c>
      <c r="B147" s="7">
        <f t="shared" si="19"/>
        <v>6.107</v>
      </c>
      <c r="C147" s="15">
        <f>6.107/4.1868</f>
        <v>1.4586318907041178</v>
      </c>
      <c r="D147" s="7">
        <f t="shared" si="20"/>
        <v>6.535</v>
      </c>
      <c r="E147" s="26">
        <f>6.535/4.1868</f>
        <v>1.560857934460686</v>
      </c>
      <c r="F147" s="7">
        <v>0.10299999999999998</v>
      </c>
      <c r="G147" s="8"/>
    </row>
    <row r="148" spans="1:7" ht="15.75">
      <c r="A148" s="3">
        <v>143</v>
      </c>
      <c r="B148" s="7">
        <f t="shared" si="19"/>
        <v>170.07</v>
      </c>
      <c r="C148" s="18">
        <f>170.07/4.1868</f>
        <v>40.62052163943824</v>
      </c>
      <c r="D148" s="7">
        <f t="shared" si="20"/>
        <v>172.305</v>
      </c>
      <c r="E148" s="29">
        <f>172.305/4.1868</f>
        <v>41.15434221840069</v>
      </c>
      <c r="F148" s="7">
        <v>0.534000000000006</v>
      </c>
      <c r="G148" s="8"/>
    </row>
    <row r="149" spans="1:7" ht="15.75">
      <c r="A149" s="3">
        <v>144</v>
      </c>
      <c r="B149" s="7">
        <f t="shared" si="19"/>
        <v>155.068</v>
      </c>
      <c r="C149" s="18">
        <f>155.068/4.1868</f>
        <v>37.03735549823254</v>
      </c>
      <c r="D149" s="7">
        <v>0</v>
      </c>
      <c r="E149" s="29" t="s">
        <v>10</v>
      </c>
      <c r="F149" s="7"/>
      <c r="G149" s="8">
        <v>1.5514838709677419</v>
      </c>
    </row>
    <row r="150" spans="1:7" ht="15.75">
      <c r="A150" s="3">
        <v>145</v>
      </c>
      <c r="B150" s="7">
        <f t="shared" si="19"/>
        <v>16.228</v>
      </c>
      <c r="C150" s="18">
        <f>16.228/4.1868</f>
        <v>3.8759912104710046</v>
      </c>
      <c r="D150" s="7">
        <f t="shared" si="20"/>
        <v>17.777</v>
      </c>
      <c r="E150" s="29">
        <f>17.777/4.1868</f>
        <v>4.245963504346996</v>
      </c>
      <c r="F150" s="7">
        <v>0.36999999999999994</v>
      </c>
      <c r="G150" s="8">
        <v>0.31175806451612903</v>
      </c>
    </row>
    <row r="151" spans="1:7" ht="15.75">
      <c r="A151" s="3">
        <v>146</v>
      </c>
      <c r="B151" s="7">
        <f t="shared" si="19"/>
        <v>0.07871184</v>
      </c>
      <c r="C151" s="15">
        <v>0.0188</v>
      </c>
      <c r="D151" s="7">
        <f t="shared" si="20"/>
        <v>1.09652292</v>
      </c>
      <c r="E151" s="26">
        <v>0.2619</v>
      </c>
      <c r="F151" s="7">
        <v>0.24400000000000005</v>
      </c>
      <c r="G151" s="8"/>
    </row>
    <row r="152" spans="1:7" ht="15.75">
      <c r="A152" s="3">
        <v>147</v>
      </c>
      <c r="B152" s="7">
        <f t="shared" si="19"/>
        <v>7.36751196</v>
      </c>
      <c r="C152" s="16">
        <v>1.7597</v>
      </c>
      <c r="D152" s="7">
        <f t="shared" si="20"/>
        <v>7.60448484</v>
      </c>
      <c r="E152" s="27">
        <v>1.8163</v>
      </c>
      <c r="F152" s="7">
        <v>0.056999999999999995</v>
      </c>
      <c r="G152" s="8">
        <v>0.362758064516129</v>
      </c>
    </row>
    <row r="153" spans="1:7" ht="15.75">
      <c r="A153" s="3">
        <v>148</v>
      </c>
      <c r="B153" s="7">
        <f>C153*4.1868</f>
        <v>36.09147204</v>
      </c>
      <c r="C153" s="15">
        <v>8.6203</v>
      </c>
      <c r="D153" s="7">
        <f>E153*4.1868</f>
        <v>38.560846680000004</v>
      </c>
      <c r="E153" s="26">
        <v>9.2101</v>
      </c>
      <c r="F153" s="7">
        <v>0.5900000000000016</v>
      </c>
      <c r="G153" s="8"/>
    </row>
    <row r="154" spans="1:7" ht="15.75">
      <c r="A154" s="3">
        <v>149</v>
      </c>
      <c r="B154" s="7">
        <f>C154*4.1868</f>
        <v>0.06824483999999999</v>
      </c>
      <c r="C154" s="15">
        <v>0.0163</v>
      </c>
      <c r="D154" s="7">
        <f>E154*4.1868</f>
        <v>1.2790674</v>
      </c>
      <c r="E154" s="26">
        <v>0.3055</v>
      </c>
      <c r="F154" s="7">
        <v>0.29</v>
      </c>
      <c r="G154" s="8"/>
    </row>
    <row r="155" spans="1:7" ht="15.75">
      <c r="A155" s="3">
        <v>150</v>
      </c>
      <c r="B155" s="7">
        <f>C155*4.1868</f>
        <v>0</v>
      </c>
      <c r="C155" s="15">
        <v>0</v>
      </c>
      <c r="D155" s="7">
        <f>E155*4.1868</f>
        <v>1.015299</v>
      </c>
      <c r="E155" s="26">
        <v>0.2425</v>
      </c>
      <c r="F155" s="7">
        <v>0.243</v>
      </c>
      <c r="G155" s="8"/>
    </row>
    <row r="156" spans="1:7" ht="15.75">
      <c r="A156" s="3">
        <v>151</v>
      </c>
      <c r="B156" s="7" t="e">
        <f>C156*4.1868</f>
        <v>#VALUE!</v>
      </c>
      <c r="C156" s="25" t="s">
        <v>10</v>
      </c>
      <c r="D156" s="7">
        <v>0</v>
      </c>
      <c r="E156" s="36" t="s">
        <v>10</v>
      </c>
      <c r="F156" s="7"/>
      <c r="G156" s="8">
        <v>0.5445</v>
      </c>
    </row>
    <row r="157" spans="1:7" ht="15.75">
      <c r="A157" s="3">
        <v>152</v>
      </c>
      <c r="B157" s="7">
        <f>C157*4.1868</f>
        <v>0.18756863999999998</v>
      </c>
      <c r="C157" s="15">
        <v>0.0448</v>
      </c>
      <c r="D157" s="7">
        <f>E157*4.1868</f>
        <v>2.0850264</v>
      </c>
      <c r="E157" s="26">
        <v>0.498</v>
      </c>
      <c r="F157" s="7">
        <v>0.45320000000000005</v>
      </c>
      <c r="G157" s="8"/>
    </row>
    <row r="158" spans="1:7" ht="15.75">
      <c r="A158" s="9" t="s">
        <v>11</v>
      </c>
      <c r="B158" s="10"/>
      <c r="C158" s="11"/>
      <c r="D158" s="12"/>
      <c r="E158" s="11"/>
      <c r="F158" s="37">
        <v>71.174</v>
      </c>
      <c r="G158" s="37"/>
    </row>
    <row r="159" spans="1:7" ht="15.75">
      <c r="A159" s="13" t="s">
        <v>12</v>
      </c>
      <c r="B159" s="13"/>
      <c r="C159" s="14"/>
      <c r="D159" s="13"/>
      <c r="E159" s="14"/>
      <c r="F159" s="38">
        <v>40.891</v>
      </c>
      <c r="G159" s="38"/>
    </row>
    <row r="160" spans="1:7" ht="15.75">
      <c r="A160" s="13" t="s">
        <v>13</v>
      </c>
      <c r="B160" s="13"/>
      <c r="C160" s="14"/>
      <c r="D160" s="13"/>
      <c r="E160" s="14"/>
      <c r="F160" s="38">
        <v>26.75</v>
      </c>
      <c r="G160" s="38"/>
    </row>
    <row r="161" spans="1:7" ht="15.75">
      <c r="A161" s="39" t="s">
        <v>14</v>
      </c>
      <c r="B161" s="39"/>
      <c r="C161" s="39"/>
      <c r="D161" s="39"/>
      <c r="E161" s="39"/>
      <c r="F161" s="40">
        <f>F158-F159-F160</f>
        <v>3.5330000000000084</v>
      </c>
      <c r="G161" s="40"/>
    </row>
    <row r="162" spans="1:7" ht="15.75">
      <c r="A162" s="39" t="s">
        <v>15</v>
      </c>
      <c r="B162" s="39"/>
      <c r="C162" s="39"/>
      <c r="D162" s="39"/>
      <c r="E162" s="39"/>
      <c r="F162" s="41">
        <f>F161/7549.2</f>
        <v>0.00046799660891220374</v>
      </c>
      <c r="G162" s="41"/>
    </row>
  </sheetData>
  <sheetProtection selectLockedCells="1" selectUnlockedCells="1"/>
  <mergeCells count="16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Есакова Ирина Ивановна</cp:lastModifiedBy>
  <dcterms:modified xsi:type="dcterms:W3CDTF">2020-12-04T07:19:39Z</dcterms:modified>
  <cp:category/>
  <cp:version/>
  <cp:contentType/>
  <cp:contentStatus/>
</cp:coreProperties>
</file>