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акаренко 2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</commentList>
</comments>
</file>

<file path=xl/sharedStrings.xml><?xml version="1.0" encoding="utf-8"?>
<sst xmlns="http://schemas.openxmlformats.org/spreadsheetml/2006/main" count="53" uniqueCount="19">
  <si>
    <t>Показания приборов учета отопления за МАРТ  2020 г по адресу: г.Белгород ул.Макаренко д.26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</si>
  <si>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</si>
  <si>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</si>
  <si>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</si>
  <si>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</si>
  <si>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</si>
  <si>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</si>
  <si>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</si>
  <si>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</si>
  <si>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</si>
  <si>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27.02.2020.  0:00:00</t>
  </si>
  <si>
    <t>25.03.2020. 0:00:00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</si>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</sst>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00"/>
    <numFmt numFmtId="167" formatCode="#,##0.000"/>
    <numFmt numFmtId="168" formatCode="0.00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6" fontId="7" fillId="2" borderId="3" xfId="0" applyNumberFormat="1" applyFont="1" applyFill="1" applyBorder="1" applyAlignment="1">
      <alignment/>
    </xf>
    <xf numFmtId="167" fontId="8" fillId="2" borderId="3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4" fontId="4" fillId="2" borderId="5" xfId="0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164" fontId="4" fillId="0" borderId="4" xfId="0" applyFont="1" applyBorder="1" applyAlignment="1">
      <alignment vertical="center" wrapText="1"/>
    </xf>
    <xf numFmtId="164" fontId="4" fillId="2" borderId="5" xfId="0" applyFont="1" applyFill="1" applyBorder="1" applyAlignment="1">
      <alignment vertical="center" wrapText="1"/>
    </xf>
    <xf numFmtId="164" fontId="4" fillId="0" borderId="5" xfId="0" applyFont="1" applyBorder="1" applyAlignment="1">
      <alignment vertical="center" wrapText="1"/>
    </xf>
    <xf numFmtId="164" fontId="4" fillId="2" borderId="6" xfId="0" applyFont="1" applyFill="1" applyBorder="1" applyAlignment="1">
      <alignment vertical="center" wrapText="1"/>
    </xf>
    <xf numFmtId="164" fontId="4" fillId="0" borderId="2" xfId="0" applyFont="1" applyBorder="1" applyAlignment="1">
      <alignment horizontal="left" vertical="center"/>
    </xf>
    <xf numFmtId="168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workbookViewId="0" topLeftCell="A1">
      <pane xSplit="1" ySplit="5" topLeftCell="B152" activePane="bottomRight" state="frozen"/>
      <selection pane="topLeft" activeCell="A1" sqref="A1"/>
      <selection pane="topRight" activeCell="B1" sqref="B1"/>
      <selection pane="bottomLeft" activeCell="A152" sqref="A152"/>
      <selection pane="bottomRight" activeCell="F162" sqref="F162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1" customWidth="1"/>
    <col min="4" max="4" width="13.7109375" style="0" customWidth="1"/>
    <col min="5" max="5" width="14.8515625" style="1" customWidth="1"/>
    <col min="6" max="6" width="13.8515625" style="0" customWidth="1"/>
    <col min="7" max="7" width="14.8515625" style="2" customWidth="1"/>
  </cols>
  <sheetData>
    <row r="1" spans="1:6" ht="42" customHeight="1">
      <c r="A1" s="3" t="s">
        <v>0</v>
      </c>
      <c r="B1" s="3"/>
      <c r="C1" s="3"/>
      <c r="D1" s="3"/>
      <c r="E1" s="3"/>
      <c r="F1" s="3"/>
    </row>
    <row r="2" spans="1:7" ht="17.2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ht="16.5" customHeight="1">
      <c r="A3" s="4"/>
      <c r="B3" s="6" t="s">
        <v>3</v>
      </c>
      <c r="C3" s="6"/>
      <c r="D3" s="6" t="s">
        <v>4</v>
      </c>
      <c r="E3" s="6"/>
      <c r="F3" s="4" t="s">
        <v>5</v>
      </c>
      <c r="G3" s="7" t="s">
        <v>6</v>
      </c>
    </row>
    <row r="4" spans="1:7" ht="18.75" customHeight="1">
      <c r="A4" s="4"/>
      <c r="B4" s="8" t="s">
        <v>7</v>
      </c>
      <c r="C4" s="9" t="s">
        <v>8</v>
      </c>
      <c r="D4" s="6" t="s">
        <v>9</v>
      </c>
      <c r="E4" s="9" t="s">
        <v>8</v>
      </c>
      <c r="F4" s="4"/>
      <c r="G4" s="7"/>
    </row>
    <row r="5" spans="1:7" ht="17.25" customHeight="1">
      <c r="A5" s="4"/>
      <c r="B5" s="9" t="s">
        <v>10</v>
      </c>
      <c r="C5" s="9"/>
      <c r="D5" s="9" t="s">
        <v>11</v>
      </c>
      <c r="E5" s="9"/>
      <c r="F5" s="4"/>
      <c r="G5" s="7"/>
    </row>
    <row r="6" spans="1:7" ht="15.75">
      <c r="A6" s="5">
        <v>1</v>
      </c>
      <c r="B6" s="10">
        <f>C6*4.1868</f>
        <v>4.18512528</v>
      </c>
      <c r="C6" s="11">
        <v>0.9996</v>
      </c>
      <c r="D6" s="10">
        <f>E6*4.1868</f>
        <v>4.79262996</v>
      </c>
      <c r="E6" s="11">
        <v>1.1447</v>
      </c>
      <c r="F6" s="10">
        <f>E6-C6</f>
        <v>0.1451</v>
      </c>
      <c r="G6" s="12"/>
    </row>
    <row r="7" spans="1:7" ht="15.75">
      <c r="A7" s="5">
        <v>2</v>
      </c>
      <c r="B7" s="10">
        <v>0</v>
      </c>
      <c r="C7" s="11" t="s">
        <v>12</v>
      </c>
      <c r="D7" s="10">
        <v>0</v>
      </c>
      <c r="E7" s="11" t="s">
        <v>12</v>
      </c>
      <c r="F7" s="10">
        <v>0</v>
      </c>
      <c r="G7" s="12">
        <v>0.599</v>
      </c>
    </row>
    <row r="8" spans="1:7" ht="15.75">
      <c r="A8" s="5">
        <v>3</v>
      </c>
      <c r="B8" s="10">
        <f>C8*4.1868</f>
        <v>35.3617128</v>
      </c>
      <c r="C8" s="11">
        <v>8.446</v>
      </c>
      <c r="D8" s="10">
        <f>E8*4.1868</f>
        <v>37.71511308</v>
      </c>
      <c r="E8" s="11">
        <v>9.0081</v>
      </c>
      <c r="F8" s="10">
        <f>E8-C8</f>
        <v>0.5621000000000009</v>
      </c>
      <c r="G8" s="12"/>
    </row>
    <row r="9" spans="1:7" ht="15.75">
      <c r="A9" s="5">
        <v>4</v>
      </c>
      <c r="B9" s="10">
        <v>0</v>
      </c>
      <c r="C9" s="11" t="s">
        <v>12</v>
      </c>
      <c r="D9" s="10">
        <v>0</v>
      </c>
      <c r="E9" s="11" t="s">
        <v>12</v>
      </c>
      <c r="F9" s="10">
        <v>0</v>
      </c>
      <c r="G9" s="12">
        <v>0.599</v>
      </c>
    </row>
    <row r="10" spans="1:7" ht="15.75">
      <c r="A10" s="5">
        <v>5</v>
      </c>
      <c r="B10" s="10">
        <f aca="true" t="shared" si="0" ref="B10:B21">C10*4.1868</f>
        <v>86.719</v>
      </c>
      <c r="C10" s="11">
        <f>86.719/4.1868</f>
        <v>20.71247730963982</v>
      </c>
      <c r="D10" s="10">
        <f aca="true" t="shared" si="1" ref="D10:D21">E10*4.1868</f>
        <v>88.237</v>
      </c>
      <c r="E10" s="11">
        <f>88.237/4.1868</f>
        <v>21.075045380720358</v>
      </c>
      <c r="F10" s="10">
        <f aca="true" t="shared" si="2" ref="F10:F21">E10-C10</f>
        <v>0.36256807108053835</v>
      </c>
      <c r="G10" s="12"/>
    </row>
    <row r="11" spans="1:7" ht="15.75">
      <c r="A11" s="5">
        <v>6</v>
      </c>
      <c r="B11" s="10">
        <f t="shared" si="0"/>
        <v>81.018</v>
      </c>
      <c r="C11" s="11">
        <f>81.018/4.1868</f>
        <v>19.350816852966467</v>
      </c>
      <c r="D11" s="10">
        <f t="shared" si="1"/>
        <v>83.308</v>
      </c>
      <c r="E11" s="11">
        <f>83.308/4.1868</f>
        <v>19.897773956243434</v>
      </c>
      <c r="F11" s="10">
        <f t="shared" si="2"/>
        <v>0.5469571032769664</v>
      </c>
      <c r="G11" s="12"/>
    </row>
    <row r="12" spans="1:7" ht="15.75">
      <c r="A12" s="5">
        <v>7</v>
      </c>
      <c r="B12" s="10">
        <f t="shared" si="0"/>
        <v>11.159078039999999</v>
      </c>
      <c r="C12" s="11">
        <v>2.6653</v>
      </c>
      <c r="D12" s="10">
        <f t="shared" si="1"/>
        <v>12.763041119999999</v>
      </c>
      <c r="E12" s="11">
        <v>3.0484</v>
      </c>
      <c r="F12" s="10">
        <f t="shared" si="2"/>
        <v>0.3831000000000002</v>
      </c>
      <c r="G12" s="12"/>
    </row>
    <row r="13" spans="1:7" ht="15.75">
      <c r="A13" s="5">
        <v>8</v>
      </c>
      <c r="B13" s="10">
        <f t="shared" si="0"/>
        <v>74.9793078</v>
      </c>
      <c r="C13" s="11">
        <v>17.9085</v>
      </c>
      <c r="D13" s="10">
        <f t="shared" si="1"/>
        <v>77.06935836</v>
      </c>
      <c r="E13" s="11">
        <v>18.4077</v>
      </c>
      <c r="F13" s="10">
        <f t="shared" si="2"/>
        <v>0.4991999999999983</v>
      </c>
      <c r="G13" s="12"/>
    </row>
    <row r="14" spans="1:7" ht="15.75">
      <c r="A14" s="5">
        <v>9</v>
      </c>
      <c r="B14" s="10">
        <f t="shared" si="0"/>
        <v>27.214199999999998</v>
      </c>
      <c r="C14" s="11">
        <v>6.5</v>
      </c>
      <c r="D14" s="10">
        <f t="shared" si="1"/>
        <v>29.3076</v>
      </c>
      <c r="E14" s="11">
        <v>7</v>
      </c>
      <c r="F14" s="10">
        <f t="shared" si="2"/>
        <v>0.5</v>
      </c>
      <c r="G14" s="12"/>
    </row>
    <row r="15" spans="1:7" ht="15.75">
      <c r="A15" s="5">
        <v>10</v>
      </c>
      <c r="B15" s="10">
        <f t="shared" si="0"/>
        <v>35.420328000000005</v>
      </c>
      <c r="C15" s="11">
        <v>8.46</v>
      </c>
      <c r="D15" s="10">
        <f t="shared" si="1"/>
        <v>35.8934364</v>
      </c>
      <c r="E15" s="11">
        <v>8.573</v>
      </c>
      <c r="F15" s="10">
        <f t="shared" si="2"/>
        <v>0.11299999999999955</v>
      </c>
      <c r="G15" s="12"/>
    </row>
    <row r="16" spans="1:7" ht="15.75">
      <c r="A16" s="5">
        <v>11</v>
      </c>
      <c r="B16" s="10">
        <f t="shared" si="0"/>
        <v>62.856</v>
      </c>
      <c r="C16" s="11">
        <f>62.856/4.1868</f>
        <v>15.012897678417886</v>
      </c>
      <c r="D16" s="10">
        <f t="shared" si="1"/>
        <v>63.476</v>
      </c>
      <c r="E16" s="11">
        <f>63.476/4.1868</f>
        <v>15.160982134326932</v>
      </c>
      <c r="F16" s="10">
        <f t="shared" si="2"/>
        <v>0.1480844559090464</v>
      </c>
      <c r="G16" s="12"/>
    </row>
    <row r="17" spans="1:7" ht="15.75">
      <c r="A17" s="5">
        <v>12</v>
      </c>
      <c r="B17" s="10">
        <f t="shared" si="0"/>
        <v>49.527</v>
      </c>
      <c r="C17" s="11">
        <f>49.527/4.1868</f>
        <v>11.829320722269992</v>
      </c>
      <c r="D17" s="10">
        <f t="shared" si="1"/>
        <v>51.49</v>
      </c>
      <c r="E17" s="11">
        <f>51.49/4.1868</f>
        <v>12.298175217349767</v>
      </c>
      <c r="F17" s="10">
        <f t="shared" si="2"/>
        <v>0.46885449507977484</v>
      </c>
      <c r="G17" s="12"/>
    </row>
    <row r="18" spans="1:7" ht="15.75">
      <c r="A18" s="5">
        <v>13</v>
      </c>
      <c r="B18" s="10">
        <f t="shared" si="0"/>
        <v>115.86899999999999</v>
      </c>
      <c r="C18" s="11">
        <f>115.869/4.1868</f>
        <v>27.674835196331326</v>
      </c>
      <c r="D18" s="10">
        <f t="shared" si="1"/>
        <v>117.675</v>
      </c>
      <c r="E18" s="11">
        <f>117.675/4.1868</f>
        <v>28.106190885640586</v>
      </c>
      <c r="F18" s="10">
        <f t="shared" si="2"/>
        <v>0.43135568930926027</v>
      </c>
      <c r="G18" s="12"/>
    </row>
    <row r="19" spans="1:7" ht="15.75">
      <c r="A19" s="5">
        <v>14</v>
      </c>
      <c r="B19" s="10">
        <f t="shared" si="0"/>
        <v>3.782</v>
      </c>
      <c r="C19" s="11">
        <f>3.782/4.1868</f>
        <v>0.9033151810451897</v>
      </c>
      <c r="D19" s="10">
        <f t="shared" si="1"/>
        <v>3.782</v>
      </c>
      <c r="E19" s="11">
        <f>3.782/4.1868</f>
        <v>0.9033151810451897</v>
      </c>
      <c r="F19" s="10">
        <f t="shared" si="2"/>
        <v>0</v>
      </c>
      <c r="G19" s="12"/>
    </row>
    <row r="20" spans="1:7" ht="15.75">
      <c r="A20" s="5">
        <v>15</v>
      </c>
      <c r="B20" s="10">
        <f t="shared" si="0"/>
        <v>80.535</v>
      </c>
      <c r="C20" s="11">
        <f>80.535/4.1868</f>
        <v>19.235454284895386</v>
      </c>
      <c r="D20" s="10">
        <f t="shared" si="1"/>
        <v>83.134</v>
      </c>
      <c r="E20" s="11">
        <f>83.134/4.1868</f>
        <v>19.85621477023025</v>
      </c>
      <c r="F20" s="10">
        <f t="shared" si="2"/>
        <v>0.6207604853348627</v>
      </c>
      <c r="G20" s="12"/>
    </row>
    <row r="21" spans="1:7" ht="15.75">
      <c r="A21" s="5">
        <v>16</v>
      </c>
      <c r="B21" s="10">
        <f t="shared" si="0"/>
        <v>27.435</v>
      </c>
      <c r="C21" s="11">
        <f>27.435/4.1868</f>
        <v>6.552737173975351</v>
      </c>
      <c r="D21" s="10">
        <f t="shared" si="1"/>
        <v>27.97</v>
      </c>
      <c r="E21" s="11">
        <f>27.97/4.1868</f>
        <v>6.680519728671062</v>
      </c>
      <c r="F21" s="10">
        <f t="shared" si="2"/>
        <v>0.12778255469571054</v>
      </c>
      <c r="G21" s="12"/>
    </row>
    <row r="22" spans="1:7" ht="15.75">
      <c r="A22" s="5">
        <v>17</v>
      </c>
      <c r="B22" s="10">
        <v>0</v>
      </c>
      <c r="C22" s="11" t="s">
        <v>12</v>
      </c>
      <c r="D22" s="10">
        <v>0</v>
      </c>
      <c r="E22" s="11" t="s">
        <v>12</v>
      </c>
      <c r="F22" s="10">
        <v>0</v>
      </c>
      <c r="G22" s="12">
        <v>1.2570000000000001</v>
      </c>
    </row>
    <row r="23" spans="1:7" ht="15.75">
      <c r="A23" s="5">
        <v>18</v>
      </c>
      <c r="B23" s="10">
        <f aca="true" t="shared" si="3" ref="B23:B25">C23*4.1868</f>
        <v>42.223878</v>
      </c>
      <c r="C23" s="11">
        <v>10.085</v>
      </c>
      <c r="D23" s="10">
        <f aca="true" t="shared" si="4" ref="D23:D25">E23*4.1868</f>
        <v>43.588774799999996</v>
      </c>
      <c r="E23" s="11">
        <v>10.411</v>
      </c>
      <c r="F23" s="10">
        <f aca="true" t="shared" si="5" ref="F23:F43">E23-C23</f>
        <v>0.32599999999999874</v>
      </c>
      <c r="G23" s="12"/>
    </row>
    <row r="24" spans="1:7" ht="15.75">
      <c r="A24" s="5">
        <v>19</v>
      </c>
      <c r="B24" s="10">
        <f t="shared" si="3"/>
        <v>64.912</v>
      </c>
      <c r="C24" s="11">
        <f>64.912/4.1868</f>
        <v>15.503964841884018</v>
      </c>
      <c r="D24" s="10">
        <f t="shared" si="4"/>
        <v>66.915</v>
      </c>
      <c r="E24" s="11">
        <f>66.915/4.1868</f>
        <v>15.982373172828893</v>
      </c>
      <c r="F24" s="10">
        <f t="shared" si="5"/>
        <v>0.478408330944875</v>
      </c>
      <c r="G24" s="12"/>
    </row>
    <row r="25" spans="1:7" ht="15.75">
      <c r="A25" s="5">
        <v>20</v>
      </c>
      <c r="B25" s="10">
        <f t="shared" si="3"/>
        <v>29.509</v>
      </c>
      <c r="C25" s="11">
        <f>29.509/4.1868</f>
        <v>7.048103563580778</v>
      </c>
      <c r="D25" s="10">
        <f t="shared" si="4"/>
        <v>31.698</v>
      </c>
      <c r="E25" s="11">
        <f>31.698/4.1868</f>
        <v>7.570937231298367</v>
      </c>
      <c r="F25" s="10">
        <f t="shared" si="5"/>
        <v>0.5228336677175891</v>
      </c>
      <c r="G25" s="12"/>
    </row>
    <row r="26" spans="1:7" ht="15.75">
      <c r="A26" s="5">
        <v>21</v>
      </c>
      <c r="B26" s="10">
        <v>0</v>
      </c>
      <c r="C26" s="11">
        <v>0.1168</v>
      </c>
      <c r="D26" s="10">
        <v>0</v>
      </c>
      <c r="E26" s="11">
        <v>0.3435</v>
      </c>
      <c r="F26" s="10">
        <f t="shared" si="5"/>
        <v>0.2267</v>
      </c>
      <c r="G26" s="12"/>
    </row>
    <row r="27" spans="1:7" ht="15.75">
      <c r="A27" s="5">
        <v>22</v>
      </c>
      <c r="B27" s="10">
        <f aca="true" t="shared" si="6" ref="B27:B30">C27*4.1868</f>
        <v>49.435</v>
      </c>
      <c r="C27" s="11">
        <f>49.435/4.1868</f>
        <v>11.807346899780264</v>
      </c>
      <c r="D27" s="10">
        <f aca="true" t="shared" si="7" ref="D27:D30">E27*4.1868</f>
        <v>51.142</v>
      </c>
      <c r="E27" s="11">
        <f>51.142/4.1868</f>
        <v>12.215056845323398</v>
      </c>
      <c r="F27" s="10">
        <f t="shared" si="5"/>
        <v>0.4077099455431341</v>
      </c>
      <c r="G27" s="12"/>
    </row>
    <row r="28" spans="1:7" ht="15.75">
      <c r="A28" s="5">
        <v>23</v>
      </c>
      <c r="B28" s="10">
        <f t="shared" si="6"/>
        <v>111.076</v>
      </c>
      <c r="C28" s="11">
        <f>111.076/4.1868</f>
        <v>26.53004681379574</v>
      </c>
      <c r="D28" s="10">
        <f t="shared" si="7"/>
        <v>112.953</v>
      </c>
      <c r="E28" s="11">
        <f>112.953/4.1868</f>
        <v>26.97836056176555</v>
      </c>
      <c r="F28" s="10">
        <f t="shared" si="5"/>
        <v>0.44831374796981294</v>
      </c>
      <c r="G28" s="12"/>
    </row>
    <row r="29" spans="1:7" ht="15.75">
      <c r="A29" s="5">
        <v>24</v>
      </c>
      <c r="B29" s="10">
        <f t="shared" si="6"/>
        <v>30.459</v>
      </c>
      <c r="C29" s="11">
        <f>30.459/4.1868</f>
        <v>7.275007165376899</v>
      </c>
      <c r="D29" s="10">
        <f t="shared" si="7"/>
        <v>32.298</v>
      </c>
      <c r="E29" s="11">
        <f>32.298/4.1868</f>
        <v>7.714244769274864</v>
      </c>
      <c r="F29" s="10">
        <f t="shared" si="5"/>
        <v>0.43923760389796485</v>
      </c>
      <c r="G29" s="12"/>
    </row>
    <row r="30" spans="1:7" ht="15.75">
      <c r="A30" s="5">
        <v>25</v>
      </c>
      <c r="B30" s="10">
        <f t="shared" si="6"/>
        <v>23.995</v>
      </c>
      <c r="C30" s="11">
        <f>23.995/4.1868</f>
        <v>5.731107289576766</v>
      </c>
      <c r="D30" s="10">
        <f t="shared" si="7"/>
        <v>25.048</v>
      </c>
      <c r="E30" s="11">
        <f>25.048/4.1868</f>
        <v>5.9826120187255185</v>
      </c>
      <c r="F30" s="10">
        <f t="shared" si="5"/>
        <v>0.25150472914875266</v>
      </c>
      <c r="G30" s="12"/>
    </row>
    <row r="31" spans="1:7" ht="15.75">
      <c r="A31" s="5">
        <v>26</v>
      </c>
      <c r="B31" s="10">
        <v>0</v>
      </c>
      <c r="C31" s="11">
        <v>2.505</v>
      </c>
      <c r="D31" s="10">
        <v>0</v>
      </c>
      <c r="E31" s="11">
        <v>3.341</v>
      </c>
      <c r="F31" s="10">
        <f t="shared" si="5"/>
        <v>0.8360000000000003</v>
      </c>
      <c r="G31" s="12"/>
    </row>
    <row r="32" spans="1:7" ht="15.75">
      <c r="A32" s="5">
        <v>27</v>
      </c>
      <c r="B32" s="10">
        <f aca="true" t="shared" si="8" ref="B32:B43">C32*4.1868</f>
        <v>77.796</v>
      </c>
      <c r="C32" s="11">
        <f>77.796/4.1868</f>
        <v>18.581255374032676</v>
      </c>
      <c r="D32" s="10">
        <f aca="true" t="shared" si="9" ref="D32:D43">E32*4.1868</f>
        <v>79.301</v>
      </c>
      <c r="E32" s="11">
        <f>79.301/4.1868</f>
        <v>18.940718448457055</v>
      </c>
      <c r="F32" s="10">
        <f t="shared" si="5"/>
        <v>0.3594630744243794</v>
      </c>
      <c r="G32" s="12"/>
    </row>
    <row r="33" spans="1:7" ht="15.75">
      <c r="A33" s="5">
        <v>28</v>
      </c>
      <c r="B33" s="10">
        <f t="shared" si="8"/>
        <v>71.616</v>
      </c>
      <c r="C33" s="11">
        <f>71.616/4.1868</f>
        <v>17.10518773287475</v>
      </c>
      <c r="D33" s="10">
        <f t="shared" si="9"/>
        <v>73.771</v>
      </c>
      <c r="E33" s="11">
        <f>73.771/4.1868</f>
        <v>17.619900640107005</v>
      </c>
      <c r="F33" s="10">
        <f t="shared" si="5"/>
        <v>0.5147129072322549</v>
      </c>
      <c r="G33" s="12"/>
    </row>
    <row r="34" spans="1:7" ht="15.75">
      <c r="A34" s="5">
        <v>29</v>
      </c>
      <c r="B34" s="10">
        <f t="shared" si="8"/>
        <v>25.043</v>
      </c>
      <c r="C34" s="11">
        <f>25.043/4.1868</f>
        <v>5.981417789242381</v>
      </c>
      <c r="D34" s="10">
        <f t="shared" si="9"/>
        <v>25.237</v>
      </c>
      <c r="E34" s="11">
        <f>25.237/4.1868</f>
        <v>6.027753893188115</v>
      </c>
      <c r="F34" s="10">
        <f t="shared" si="5"/>
        <v>0.04633610394573395</v>
      </c>
      <c r="G34" s="12"/>
    </row>
    <row r="35" spans="1:7" ht="15.75">
      <c r="A35" s="5">
        <v>30</v>
      </c>
      <c r="B35" s="10">
        <f t="shared" si="8"/>
        <v>3.17</v>
      </c>
      <c r="C35" s="11">
        <f>3.17/4.1868</f>
        <v>0.7571414923091622</v>
      </c>
      <c r="D35" s="10">
        <f t="shared" si="9"/>
        <v>3.207</v>
      </c>
      <c r="E35" s="11">
        <f>3.207/4.1868</f>
        <v>0.7659787904843794</v>
      </c>
      <c r="F35" s="10">
        <f t="shared" si="5"/>
        <v>0.008837298175217279</v>
      </c>
      <c r="G35" s="12"/>
    </row>
    <row r="36" spans="1:7" ht="15.75">
      <c r="A36" s="5">
        <v>31</v>
      </c>
      <c r="B36" s="10">
        <f t="shared" si="8"/>
        <v>1.803</v>
      </c>
      <c r="C36" s="11">
        <v>0.43063915161937516</v>
      </c>
      <c r="D36" s="10">
        <f t="shared" si="9"/>
        <v>1.803</v>
      </c>
      <c r="E36" s="11">
        <v>0.43063915161937516</v>
      </c>
      <c r="F36" s="10">
        <f t="shared" si="5"/>
        <v>0</v>
      </c>
      <c r="G36" s="12"/>
    </row>
    <row r="37" spans="1:7" ht="15.75">
      <c r="A37" s="5">
        <v>32</v>
      </c>
      <c r="B37" s="10">
        <f t="shared" si="8"/>
        <v>15.1</v>
      </c>
      <c r="C37" s="11">
        <v>3.606573039075189</v>
      </c>
      <c r="D37" s="10">
        <f t="shared" si="9"/>
        <v>15.1</v>
      </c>
      <c r="E37" s="11">
        <v>3.606573039075189</v>
      </c>
      <c r="F37" s="10">
        <f t="shared" si="5"/>
        <v>0</v>
      </c>
      <c r="G37" s="12"/>
    </row>
    <row r="38" spans="1:7" ht="15.75">
      <c r="A38" s="5">
        <v>33</v>
      </c>
      <c r="B38" s="10">
        <f t="shared" si="8"/>
        <v>48.238</v>
      </c>
      <c r="C38" s="11">
        <f>48.238/4.1868</f>
        <v>11.52144836151715</v>
      </c>
      <c r="D38" s="10">
        <f t="shared" si="9"/>
        <v>48.721</v>
      </c>
      <c r="E38" s="11">
        <f>48.721/4.1868</f>
        <v>11.63681092958823</v>
      </c>
      <c r="F38" s="10">
        <f t="shared" si="5"/>
        <v>0.11536256807107925</v>
      </c>
      <c r="G38" s="12"/>
    </row>
    <row r="39" spans="1:7" ht="15.75">
      <c r="A39" s="5">
        <v>34</v>
      </c>
      <c r="B39" s="10">
        <f t="shared" si="8"/>
        <v>22.285</v>
      </c>
      <c r="C39" s="11">
        <f>22.285/4.1868</f>
        <v>5.322680806343747</v>
      </c>
      <c r="D39" s="10">
        <f t="shared" si="9"/>
        <v>24.89</v>
      </c>
      <c r="E39" s="11">
        <f>24.89/4.1868</f>
        <v>5.944874367058374</v>
      </c>
      <c r="F39" s="10">
        <f t="shared" si="5"/>
        <v>0.622193560714627</v>
      </c>
      <c r="G39" s="12"/>
    </row>
    <row r="40" spans="1:7" ht="15.75">
      <c r="A40" s="5">
        <v>35</v>
      </c>
      <c r="B40" s="10">
        <f t="shared" si="8"/>
        <v>43.541</v>
      </c>
      <c r="C40" s="11">
        <f>43.541/4.1868</f>
        <v>10.3995891850578</v>
      </c>
      <c r="D40" s="10">
        <f t="shared" si="9"/>
        <v>44.186</v>
      </c>
      <c r="E40" s="11">
        <f>44.186/4.1868</f>
        <v>10.553644788382536</v>
      </c>
      <c r="F40" s="10">
        <f t="shared" si="5"/>
        <v>0.15405560332473556</v>
      </c>
      <c r="G40" s="12"/>
    </row>
    <row r="41" spans="1:7" ht="15.75">
      <c r="A41" s="5">
        <v>36</v>
      </c>
      <c r="B41" s="10">
        <f t="shared" si="8"/>
        <v>24.791</v>
      </c>
      <c r="C41" s="11">
        <f>24.791/4.1868</f>
        <v>5.921228623292252</v>
      </c>
      <c r="D41" s="10">
        <f t="shared" si="9"/>
        <v>27.504</v>
      </c>
      <c r="E41" s="11">
        <f>27.504/4.1868</f>
        <v>6.569217540842649</v>
      </c>
      <c r="F41" s="10">
        <f t="shared" si="5"/>
        <v>0.6479889175503972</v>
      </c>
      <c r="G41" s="12"/>
    </row>
    <row r="42" spans="1:7" ht="15.75">
      <c r="A42" s="5">
        <v>37</v>
      </c>
      <c r="B42" s="10">
        <f t="shared" si="8"/>
        <v>37.29999999999999</v>
      </c>
      <c r="C42" s="11">
        <f>37.3/4.1868</f>
        <v>8.908951944205597</v>
      </c>
      <c r="D42" s="10">
        <f t="shared" si="9"/>
        <v>37.363</v>
      </c>
      <c r="E42" s="11">
        <f>37.363/4.1868</f>
        <v>8.923999235693131</v>
      </c>
      <c r="F42" s="10">
        <f t="shared" si="5"/>
        <v>0.015047291487533698</v>
      </c>
      <c r="G42" s="12"/>
    </row>
    <row r="43" spans="1:7" ht="15.75">
      <c r="A43" s="5">
        <v>38</v>
      </c>
      <c r="B43" s="10">
        <f t="shared" si="8"/>
        <v>93.287</v>
      </c>
      <c r="C43" s="11">
        <f>93.287/4.1868</f>
        <v>22.281217158689216</v>
      </c>
      <c r="D43" s="10">
        <f t="shared" si="9"/>
        <v>93.287</v>
      </c>
      <c r="E43" s="11">
        <f>93.287/4.1868</f>
        <v>22.281217158689216</v>
      </c>
      <c r="F43" s="10">
        <f t="shared" si="5"/>
        <v>0</v>
      </c>
      <c r="G43" s="12"/>
    </row>
    <row r="44" spans="1:7" ht="15.75">
      <c r="A44" s="5">
        <v>39</v>
      </c>
      <c r="B44" s="10">
        <v>0</v>
      </c>
      <c r="C44" s="11" t="s">
        <v>12</v>
      </c>
      <c r="D44" s="10">
        <v>0</v>
      </c>
      <c r="E44" s="11" t="s">
        <v>12</v>
      </c>
      <c r="F44" s="10">
        <v>0</v>
      </c>
      <c r="G44" s="12">
        <v>0.656</v>
      </c>
    </row>
    <row r="45" spans="1:7" ht="15.75">
      <c r="A45" s="5">
        <v>40</v>
      </c>
      <c r="B45" s="10">
        <f>C45*4.1868</f>
        <v>1.2686004</v>
      </c>
      <c r="C45" s="11">
        <v>0.303</v>
      </c>
      <c r="D45" s="10">
        <f>E45*4.1868</f>
        <v>1.3523364</v>
      </c>
      <c r="E45" s="11">
        <v>0.323</v>
      </c>
      <c r="F45" s="10">
        <f>E45-C45</f>
        <v>0.020000000000000018</v>
      </c>
      <c r="G45" s="12"/>
    </row>
    <row r="46" spans="1:7" ht="15.75">
      <c r="A46" s="5">
        <v>41</v>
      </c>
      <c r="B46" s="10">
        <v>0</v>
      </c>
      <c r="C46" s="11" t="s">
        <v>13</v>
      </c>
      <c r="D46" s="10">
        <v>0</v>
      </c>
      <c r="E46" s="11" t="s">
        <v>13</v>
      </c>
      <c r="F46" s="10">
        <v>0</v>
      </c>
      <c r="G46" s="12">
        <v>0.594</v>
      </c>
    </row>
    <row r="47" spans="1:7" ht="15.75">
      <c r="A47" s="5">
        <v>42</v>
      </c>
      <c r="B47" s="10">
        <f aca="true" t="shared" si="10" ref="B47:B50">C47*4.1868</f>
        <v>11.758</v>
      </c>
      <c r="C47" s="11">
        <f>11.758/4.1868</f>
        <v>2.808350052546097</v>
      </c>
      <c r="D47" s="10">
        <f aca="true" t="shared" si="11" ref="D47:D50">E47*4.1868</f>
        <v>11.85</v>
      </c>
      <c r="E47" s="11">
        <f>11.85/4.1868</f>
        <v>2.830323875035827</v>
      </c>
      <c r="F47" s="10">
        <f aca="true" t="shared" si="12" ref="F47:F50">E47-C47</f>
        <v>0.021973822489729677</v>
      </c>
      <c r="G47" s="12"/>
    </row>
    <row r="48" spans="1:7" ht="15.75">
      <c r="A48" s="5">
        <v>43</v>
      </c>
      <c r="B48" s="10">
        <f t="shared" si="10"/>
        <v>33.222</v>
      </c>
      <c r="C48" s="11">
        <f>33.222/4.1868</f>
        <v>7.93493837775867</v>
      </c>
      <c r="D48" s="10">
        <f t="shared" si="11"/>
        <v>33.451</v>
      </c>
      <c r="E48" s="11">
        <f>33.451/4.1868</f>
        <v>7.989634088086367</v>
      </c>
      <c r="F48" s="10">
        <f t="shared" si="12"/>
        <v>0.05469571032769682</v>
      </c>
      <c r="G48" s="12"/>
    </row>
    <row r="49" spans="1:7" ht="15.75">
      <c r="A49" s="5">
        <v>44</v>
      </c>
      <c r="B49" s="10">
        <f t="shared" si="10"/>
        <v>89.257</v>
      </c>
      <c r="C49" s="11">
        <f>89.257/4.1868</f>
        <v>21.318668195280406</v>
      </c>
      <c r="D49" s="10">
        <f t="shared" si="11"/>
        <v>92.903</v>
      </c>
      <c r="E49" s="11">
        <f>92.903/4.1868</f>
        <v>22.189500334384256</v>
      </c>
      <c r="F49" s="10">
        <f t="shared" si="12"/>
        <v>0.8708321391038503</v>
      </c>
      <c r="G49" s="12"/>
    </row>
    <row r="50" spans="1:7" ht="15.75">
      <c r="A50" s="5">
        <v>45</v>
      </c>
      <c r="B50" s="10">
        <f t="shared" si="10"/>
        <v>81.11600000000001</v>
      </c>
      <c r="C50" s="11">
        <f>81.116/4.1868</f>
        <v>19.374223750835963</v>
      </c>
      <c r="D50" s="10">
        <f t="shared" si="11"/>
        <v>83.993</v>
      </c>
      <c r="E50" s="11">
        <f>83.993/4.1868</f>
        <v>20.061383395433268</v>
      </c>
      <c r="F50" s="10">
        <f t="shared" si="12"/>
        <v>0.6871596445973047</v>
      </c>
      <c r="G50" s="12"/>
    </row>
    <row r="51" spans="1:7" ht="15.75">
      <c r="A51" s="5">
        <v>46</v>
      </c>
      <c r="B51" s="10">
        <v>0</v>
      </c>
      <c r="C51" s="11" t="s">
        <v>13</v>
      </c>
      <c r="D51" s="10">
        <v>0</v>
      </c>
      <c r="E51" s="11" t="s">
        <v>13</v>
      </c>
      <c r="F51" s="10">
        <v>0</v>
      </c>
      <c r="G51" s="12">
        <v>0.5670000000000001</v>
      </c>
    </row>
    <row r="52" spans="1:7" ht="15.75">
      <c r="A52" s="5">
        <v>47</v>
      </c>
      <c r="B52" s="10">
        <f aca="true" t="shared" si="13" ref="B52:B55">C52*4.1868</f>
        <v>18.647999999999996</v>
      </c>
      <c r="C52" s="11">
        <f>18.648/4.1868</f>
        <v>4.453998280309544</v>
      </c>
      <c r="D52" s="10">
        <f aca="true" t="shared" si="14" ref="D52:D55">E52*4.1868</f>
        <v>19.693999999999996</v>
      </c>
      <c r="E52" s="11">
        <f>19.694/4.1868</f>
        <v>4.7038310881819045</v>
      </c>
      <c r="F52" s="10">
        <f aca="true" t="shared" si="15" ref="F52:F61">E52-C52</f>
        <v>0.24983280787236062</v>
      </c>
      <c r="G52" s="12"/>
    </row>
    <row r="53" spans="1:7" ht="15.75">
      <c r="A53" s="5">
        <v>48</v>
      </c>
      <c r="B53" s="10">
        <f t="shared" si="13"/>
        <v>45.238</v>
      </c>
      <c r="C53" s="11">
        <f>45.238/4.1868</f>
        <v>10.804910671634662</v>
      </c>
      <c r="D53" s="10">
        <f t="shared" si="14"/>
        <v>45.38900000000001</v>
      </c>
      <c r="E53" s="11">
        <f>45.389/4.1868</f>
        <v>10.840976402025415</v>
      </c>
      <c r="F53" s="10">
        <f t="shared" si="15"/>
        <v>0.036065730390753004</v>
      </c>
      <c r="G53" s="12"/>
    </row>
    <row r="54" spans="1:7" ht="15.75">
      <c r="A54" s="5">
        <v>49</v>
      </c>
      <c r="B54" s="10">
        <f t="shared" si="13"/>
        <v>102.141</v>
      </c>
      <c r="C54" s="11">
        <f>102.141/4.1868</f>
        <v>24.395958727429065</v>
      </c>
      <c r="D54" s="10">
        <f t="shared" si="14"/>
        <v>102.141</v>
      </c>
      <c r="E54" s="11">
        <f>102.141/4.1868</f>
        <v>24.395958727429065</v>
      </c>
      <c r="F54" s="10">
        <f t="shared" si="15"/>
        <v>0</v>
      </c>
      <c r="G54" s="12"/>
    </row>
    <row r="55" spans="1:7" ht="15.75">
      <c r="A55" s="5">
        <v>50</v>
      </c>
      <c r="B55" s="10">
        <f t="shared" si="13"/>
        <v>45.662</v>
      </c>
      <c r="C55" s="11">
        <f>45.662/4.1868</f>
        <v>10.906181331804719</v>
      </c>
      <c r="D55" s="10">
        <f t="shared" si="14"/>
        <v>47.534</v>
      </c>
      <c r="E55" s="11">
        <f>47.534/4.1868</f>
        <v>11.353300850291392</v>
      </c>
      <c r="F55" s="10">
        <f t="shared" si="15"/>
        <v>0.447119518486673</v>
      </c>
      <c r="G55" s="12"/>
    </row>
    <row r="56" spans="1:7" s="1" customFormat="1" ht="15.75">
      <c r="A56" s="13">
        <v>51</v>
      </c>
      <c r="B56" s="10">
        <v>0</v>
      </c>
      <c r="C56" s="11">
        <f>107.431/4.1868</f>
        <v>25.659453520588517</v>
      </c>
      <c r="D56" s="14">
        <v>0</v>
      </c>
      <c r="E56" s="11">
        <f>108.68/4.1868</f>
        <v>25.95777204547626</v>
      </c>
      <c r="F56" s="10">
        <f t="shared" si="15"/>
        <v>0.298318524887744</v>
      </c>
      <c r="G56" s="12"/>
    </row>
    <row r="57" spans="1:7" ht="15.75">
      <c r="A57" s="5">
        <v>52</v>
      </c>
      <c r="B57" s="10">
        <v>0</v>
      </c>
      <c r="C57" s="11">
        <f>44.133/4.1868</f>
        <v>10.540985955861279</v>
      </c>
      <c r="D57" s="10">
        <v>0</v>
      </c>
      <c r="E57" s="11">
        <f>46.563/4.1868</f>
        <v>11.121381484666095</v>
      </c>
      <c r="F57" s="10">
        <f t="shared" si="15"/>
        <v>0.5803955288048162</v>
      </c>
      <c r="G57" s="12"/>
    </row>
    <row r="58" spans="1:7" ht="15.75">
      <c r="A58" s="5">
        <v>53</v>
      </c>
      <c r="B58" s="10">
        <f aca="true" t="shared" si="16" ref="B58:B61">C58*4.1868</f>
        <v>58</v>
      </c>
      <c r="C58" s="11">
        <f>58/4.1868</f>
        <v>13.853062004394765</v>
      </c>
      <c r="D58" s="10">
        <f aca="true" t="shared" si="17" ref="D58:D61">E58*4.1868</f>
        <v>59</v>
      </c>
      <c r="E58" s="11">
        <f>59/4.1868</f>
        <v>14.09190790102226</v>
      </c>
      <c r="F58" s="10">
        <f t="shared" si="15"/>
        <v>0.23884589662749534</v>
      </c>
      <c r="G58" s="12"/>
    </row>
    <row r="59" spans="1:7" ht="15.75">
      <c r="A59" s="5">
        <v>54</v>
      </c>
      <c r="B59" s="10">
        <f t="shared" si="16"/>
        <v>119.634</v>
      </c>
      <c r="C59" s="11">
        <f>119.634/4.1868</f>
        <v>28.57408999713385</v>
      </c>
      <c r="D59" s="10">
        <f t="shared" si="17"/>
        <v>121.367</v>
      </c>
      <c r="E59" s="11">
        <f>121.367/4.1868</f>
        <v>28.9880099359893</v>
      </c>
      <c r="F59" s="10">
        <f t="shared" si="15"/>
        <v>0.4139199388554502</v>
      </c>
      <c r="G59" s="12"/>
    </row>
    <row r="60" spans="1:7" ht="15.75">
      <c r="A60" s="5">
        <v>55</v>
      </c>
      <c r="B60" s="10">
        <f t="shared" si="16"/>
        <v>4.693402799999999</v>
      </c>
      <c r="C60" s="11">
        <v>1.121</v>
      </c>
      <c r="D60" s="10">
        <f t="shared" si="17"/>
        <v>4.8190068</v>
      </c>
      <c r="E60" s="11">
        <v>1.151</v>
      </c>
      <c r="F60" s="10">
        <f t="shared" si="15"/>
        <v>0.030000000000000027</v>
      </c>
      <c r="G60" s="12"/>
    </row>
    <row r="61" spans="1:7" ht="15.75">
      <c r="A61" s="5">
        <v>56</v>
      </c>
      <c r="B61" s="10">
        <f t="shared" si="16"/>
        <v>0.0858294</v>
      </c>
      <c r="C61" s="11">
        <v>0.0205</v>
      </c>
      <c r="D61" s="10">
        <f t="shared" si="17"/>
        <v>0.11764907999999999</v>
      </c>
      <c r="E61" s="11">
        <v>0.0281</v>
      </c>
      <c r="F61" s="10">
        <f t="shared" si="15"/>
        <v>0.007599999999999999</v>
      </c>
      <c r="G61" s="12"/>
    </row>
    <row r="62" spans="1:7" ht="15.75">
      <c r="A62" s="5">
        <v>57</v>
      </c>
      <c r="B62" s="10">
        <v>0</v>
      </c>
      <c r="C62" s="11" t="s">
        <v>13</v>
      </c>
      <c r="D62" s="10">
        <v>0</v>
      </c>
      <c r="E62" s="11" t="s">
        <v>13</v>
      </c>
      <c r="F62" s="10">
        <v>0</v>
      </c>
      <c r="G62" s="12">
        <v>0.66</v>
      </c>
    </row>
    <row r="63" spans="1:7" ht="15.75">
      <c r="A63" s="5">
        <v>58</v>
      </c>
      <c r="B63" s="10">
        <f aca="true" t="shared" si="18" ref="B63:B68">C63*4.1868</f>
        <v>0.0083736</v>
      </c>
      <c r="C63" s="11">
        <v>0.002</v>
      </c>
      <c r="D63" s="10">
        <f aca="true" t="shared" si="19" ref="D63:D68">E63*4.1868</f>
        <v>0.0083736</v>
      </c>
      <c r="E63" s="11">
        <v>0.002</v>
      </c>
      <c r="F63" s="10">
        <f aca="true" t="shared" si="20" ref="F63:F101">E63-C63</f>
        <v>0</v>
      </c>
      <c r="G63" s="12"/>
    </row>
    <row r="64" spans="1:7" ht="15.75">
      <c r="A64" s="5">
        <v>59</v>
      </c>
      <c r="B64" s="10">
        <f t="shared" si="18"/>
        <v>10.626</v>
      </c>
      <c r="C64" s="11">
        <f>10.626/4.1868</f>
        <v>2.537976497563772</v>
      </c>
      <c r="D64" s="10">
        <f t="shared" si="19"/>
        <v>10.626</v>
      </c>
      <c r="E64" s="11">
        <f>10.626/4.1868</f>
        <v>2.537976497563772</v>
      </c>
      <c r="F64" s="10">
        <f t="shared" si="20"/>
        <v>0</v>
      </c>
      <c r="G64" s="12"/>
    </row>
    <row r="65" spans="1:7" ht="15.75">
      <c r="A65" s="5">
        <v>60</v>
      </c>
      <c r="B65" s="10">
        <f t="shared" si="18"/>
        <v>76.115</v>
      </c>
      <c r="C65" s="11">
        <f>76.115/4.1868</f>
        <v>18.179755421801854</v>
      </c>
      <c r="D65" s="10">
        <f t="shared" si="19"/>
        <v>79.13</v>
      </c>
      <c r="E65" s="11">
        <f>79.13/4.1868</f>
        <v>18.899875800133753</v>
      </c>
      <c r="F65" s="10">
        <f t="shared" si="20"/>
        <v>0.7201203783318988</v>
      </c>
      <c r="G65" s="12"/>
    </row>
    <row r="66" spans="1:7" ht="15.75">
      <c r="A66" s="5">
        <v>61</v>
      </c>
      <c r="B66" s="10">
        <f t="shared" si="18"/>
        <v>36.658</v>
      </c>
      <c r="C66" s="11">
        <f>36.658/4.1868</f>
        <v>8.755612878570746</v>
      </c>
      <c r="D66" s="10">
        <f t="shared" si="19"/>
        <v>36.941</v>
      </c>
      <c r="E66" s="11">
        <f>36.941/4.1868</f>
        <v>8.823206267316328</v>
      </c>
      <c r="F66" s="10">
        <f t="shared" si="20"/>
        <v>0.06759338874558196</v>
      </c>
      <c r="G66" s="12"/>
    </row>
    <row r="67" spans="1:7" ht="15.75">
      <c r="A67" s="5">
        <v>62</v>
      </c>
      <c r="B67" s="10">
        <f t="shared" si="18"/>
        <v>20.8377036</v>
      </c>
      <c r="C67" s="11">
        <v>4.977</v>
      </c>
      <c r="D67" s="10">
        <f t="shared" si="19"/>
        <v>22.801312799999998</v>
      </c>
      <c r="E67" s="11">
        <v>5.446</v>
      </c>
      <c r="F67" s="10">
        <f t="shared" si="20"/>
        <v>0.4689999999999994</v>
      </c>
      <c r="G67" s="12"/>
    </row>
    <row r="68" spans="1:7" ht="15.75">
      <c r="A68" s="5">
        <v>63</v>
      </c>
      <c r="B68" s="10">
        <f t="shared" si="18"/>
        <v>47.521</v>
      </c>
      <c r="C68" s="11">
        <f>47.521/4.1868</f>
        <v>11.350195853635235</v>
      </c>
      <c r="D68" s="10">
        <f t="shared" si="19"/>
        <v>50.595</v>
      </c>
      <c r="E68" s="11">
        <f>50.595/4.1868</f>
        <v>12.084408139868158</v>
      </c>
      <c r="F68" s="10">
        <f t="shared" si="20"/>
        <v>0.734212286232923</v>
      </c>
      <c r="G68" s="12"/>
    </row>
    <row r="69" spans="1:7" ht="15.75">
      <c r="A69" s="5">
        <v>64</v>
      </c>
      <c r="B69" s="10">
        <v>0</v>
      </c>
      <c r="C69" s="11">
        <f>87.413/4.1868</f>
        <v>20.8782363618993</v>
      </c>
      <c r="D69" s="10">
        <v>0</v>
      </c>
      <c r="E69" s="11">
        <f>87.51/4.1868</f>
        <v>20.90140441387217</v>
      </c>
      <c r="F69" s="10">
        <f t="shared" si="20"/>
        <v>0.02316805197287053</v>
      </c>
      <c r="G69" s="12"/>
    </row>
    <row r="70" spans="1:7" ht="15.75">
      <c r="A70" s="5">
        <v>65</v>
      </c>
      <c r="B70" s="10">
        <f aca="true" t="shared" si="21" ref="B70:B88">C70*4.1868</f>
        <v>4.0653828</v>
      </c>
      <c r="C70" s="11">
        <v>0.971</v>
      </c>
      <c r="D70" s="10">
        <f aca="true" t="shared" si="22" ref="D70:D84">E70*4.1868</f>
        <v>4.0653828</v>
      </c>
      <c r="E70" s="11">
        <v>0.971</v>
      </c>
      <c r="F70" s="10">
        <f t="shared" si="20"/>
        <v>0</v>
      </c>
      <c r="G70" s="12"/>
    </row>
    <row r="71" spans="1:7" ht="15.75">
      <c r="A71" s="5">
        <v>66</v>
      </c>
      <c r="B71" s="10">
        <f t="shared" si="21"/>
        <v>49.552</v>
      </c>
      <c r="C71" s="11">
        <f>49.552/4.1868</f>
        <v>11.83529186968568</v>
      </c>
      <c r="D71" s="10">
        <f t="shared" si="22"/>
        <v>49.552</v>
      </c>
      <c r="E71" s="11">
        <f>49.552/4.1868</f>
        <v>11.83529186968568</v>
      </c>
      <c r="F71" s="10">
        <f t="shared" si="20"/>
        <v>0</v>
      </c>
      <c r="G71" s="12"/>
    </row>
    <row r="72" spans="1:7" ht="15.75">
      <c r="A72" s="5">
        <v>67</v>
      </c>
      <c r="B72" s="10">
        <f t="shared" si="21"/>
        <v>34.456</v>
      </c>
      <c r="C72" s="11">
        <f>34.456/4.1868</f>
        <v>8.229674214197</v>
      </c>
      <c r="D72" s="10">
        <f t="shared" si="22"/>
        <v>34.94499999999999</v>
      </c>
      <c r="E72" s="11">
        <f>34.945/4.1868</f>
        <v>8.346469857647845</v>
      </c>
      <c r="F72" s="10">
        <f t="shared" si="20"/>
        <v>0.11679564345084437</v>
      </c>
      <c r="G72" s="12"/>
    </row>
    <row r="73" spans="1:7" ht="15.75">
      <c r="A73" s="5">
        <v>68</v>
      </c>
      <c r="B73" s="10">
        <f t="shared" si="21"/>
        <v>0.0041868</v>
      </c>
      <c r="C73" s="11">
        <v>0.001</v>
      </c>
      <c r="D73" s="10">
        <f t="shared" si="22"/>
        <v>0.0041868</v>
      </c>
      <c r="E73" s="11">
        <v>0.001</v>
      </c>
      <c r="F73" s="10">
        <f t="shared" si="20"/>
        <v>0</v>
      </c>
      <c r="G73" s="12"/>
    </row>
    <row r="74" spans="1:7" ht="15.75">
      <c r="A74" s="5">
        <v>69</v>
      </c>
      <c r="B74" s="10">
        <f t="shared" si="21"/>
        <v>35.846</v>
      </c>
      <c r="C74" s="11">
        <v>8.56167001050922</v>
      </c>
      <c r="D74" s="10">
        <f t="shared" si="22"/>
        <v>35.846</v>
      </c>
      <c r="E74" s="11">
        <v>8.56167001050922</v>
      </c>
      <c r="F74" s="10">
        <f t="shared" si="20"/>
        <v>0</v>
      </c>
      <c r="G74" s="12"/>
    </row>
    <row r="75" spans="1:7" ht="15.75">
      <c r="A75" s="5">
        <v>70</v>
      </c>
      <c r="B75" s="10">
        <f t="shared" si="21"/>
        <v>54.589</v>
      </c>
      <c r="C75" s="11">
        <f>54.589/4.1868</f>
        <v>13.038358650998376</v>
      </c>
      <c r="D75" s="10">
        <f t="shared" si="22"/>
        <v>55.87</v>
      </c>
      <c r="E75" s="11">
        <f>55.87/4.1868</f>
        <v>13.344320244578197</v>
      </c>
      <c r="F75" s="10">
        <f t="shared" si="20"/>
        <v>0.30596159357982167</v>
      </c>
      <c r="G75" s="12"/>
    </row>
    <row r="76" spans="1:7" ht="15.75">
      <c r="A76" s="5">
        <v>71</v>
      </c>
      <c r="B76" s="10">
        <f t="shared" si="21"/>
        <v>64.141776</v>
      </c>
      <c r="C76" s="11">
        <v>15.32</v>
      </c>
      <c r="D76" s="10">
        <f t="shared" si="22"/>
        <v>64.141776</v>
      </c>
      <c r="E76" s="11">
        <v>15.32</v>
      </c>
      <c r="F76" s="10">
        <f t="shared" si="20"/>
        <v>0</v>
      </c>
      <c r="G76" s="12"/>
    </row>
    <row r="77" spans="1:7" ht="15.75">
      <c r="A77" s="5">
        <v>72</v>
      </c>
      <c r="B77" s="10">
        <f t="shared" si="21"/>
        <v>114.227</v>
      </c>
      <c r="C77" s="11">
        <v>27.28265023406898</v>
      </c>
      <c r="D77" s="10">
        <f t="shared" si="22"/>
        <v>114.227</v>
      </c>
      <c r="E77" s="11">
        <v>27.28265023406898</v>
      </c>
      <c r="F77" s="10">
        <f t="shared" si="20"/>
        <v>0</v>
      </c>
      <c r="G77" s="12"/>
    </row>
    <row r="78" spans="1:7" ht="15.75">
      <c r="A78" s="5">
        <v>73</v>
      </c>
      <c r="B78" s="10">
        <f t="shared" si="21"/>
        <v>30.448</v>
      </c>
      <c r="C78" s="11">
        <f>30.448/4.1868</f>
        <v>7.272379860513997</v>
      </c>
      <c r="D78" s="10">
        <f t="shared" si="22"/>
        <v>30.998</v>
      </c>
      <c r="E78" s="11">
        <f>30.998/4.1868</f>
        <v>7.403745103659119</v>
      </c>
      <c r="F78" s="10">
        <f t="shared" si="20"/>
        <v>0.13136524314512243</v>
      </c>
      <c r="G78" s="12"/>
    </row>
    <row r="79" spans="1:7" ht="15.75">
      <c r="A79" s="5">
        <v>74</v>
      </c>
      <c r="B79" s="10">
        <f t="shared" si="21"/>
        <v>44.027</v>
      </c>
      <c r="C79" s="11">
        <f>44.027/4.1868</f>
        <v>10.515668290818764</v>
      </c>
      <c r="D79" s="10">
        <f t="shared" si="22"/>
        <v>44.665</v>
      </c>
      <c r="E79" s="11">
        <f>44.665/4.1868</f>
        <v>10.668051972867106</v>
      </c>
      <c r="F79" s="10">
        <f t="shared" si="20"/>
        <v>0.15238368204834174</v>
      </c>
      <c r="G79" s="12"/>
    </row>
    <row r="80" spans="1:7" ht="15.75">
      <c r="A80" s="5">
        <v>75</v>
      </c>
      <c r="B80" s="10">
        <f t="shared" si="21"/>
        <v>36.357</v>
      </c>
      <c r="C80" s="11">
        <f>36.357/4.1868</f>
        <v>8.68372026368587</v>
      </c>
      <c r="D80" s="10">
        <f t="shared" si="22"/>
        <v>36.936</v>
      </c>
      <c r="E80" s="11">
        <f>36.936/4.1868</f>
        <v>8.82201203783319</v>
      </c>
      <c r="F80" s="10">
        <f t="shared" si="20"/>
        <v>0.1382917741473193</v>
      </c>
      <c r="G80" s="12"/>
    </row>
    <row r="81" spans="1:7" ht="15.75">
      <c r="A81" s="5">
        <v>76</v>
      </c>
      <c r="B81" s="10">
        <f t="shared" si="21"/>
        <v>1.8589392</v>
      </c>
      <c r="C81" s="11">
        <v>0.444</v>
      </c>
      <c r="D81" s="10">
        <f t="shared" si="22"/>
        <v>2.1436416</v>
      </c>
      <c r="E81" s="11">
        <v>0.512</v>
      </c>
      <c r="F81" s="10">
        <f t="shared" si="20"/>
        <v>0.068</v>
      </c>
      <c r="G81" s="12"/>
    </row>
    <row r="82" spans="1:7" ht="15.75">
      <c r="A82" s="5">
        <v>77</v>
      </c>
      <c r="B82" s="10">
        <f t="shared" si="21"/>
        <v>70.79</v>
      </c>
      <c r="C82" s="11">
        <f>70.79/4.1868</f>
        <v>16.90790102226044</v>
      </c>
      <c r="D82" s="10">
        <f t="shared" si="22"/>
        <v>71.845</v>
      </c>
      <c r="E82" s="11">
        <f>71.845/4.1868</f>
        <v>17.159883443202446</v>
      </c>
      <c r="F82" s="10">
        <f t="shared" si="20"/>
        <v>0.2519824209420065</v>
      </c>
      <c r="G82" s="12"/>
    </row>
    <row r="83" spans="1:7" ht="15.75">
      <c r="A83" s="5">
        <v>78</v>
      </c>
      <c r="B83" s="10">
        <f t="shared" si="21"/>
        <v>63.46</v>
      </c>
      <c r="C83" s="11">
        <f>63.46/4.1868</f>
        <v>15.157160599980893</v>
      </c>
      <c r="D83" s="10">
        <f t="shared" si="22"/>
        <v>64.544</v>
      </c>
      <c r="E83" s="11">
        <f>64.544/4.1868</f>
        <v>15.416069551925098</v>
      </c>
      <c r="F83" s="10">
        <f t="shared" si="20"/>
        <v>0.25890895194420516</v>
      </c>
      <c r="G83" s="12"/>
    </row>
    <row r="84" spans="1:7" ht="15.75">
      <c r="A84" s="5">
        <v>79</v>
      </c>
      <c r="B84" s="10">
        <f t="shared" si="21"/>
        <v>0.45636119999999997</v>
      </c>
      <c r="C84" s="11">
        <v>0.109</v>
      </c>
      <c r="D84" s="10">
        <f t="shared" si="22"/>
        <v>0.4982292</v>
      </c>
      <c r="E84" s="11">
        <v>0.119</v>
      </c>
      <c r="F84" s="10">
        <f t="shared" si="20"/>
        <v>0.009999999999999995</v>
      </c>
      <c r="G84" s="12"/>
    </row>
    <row r="85" spans="1:7" ht="15.75">
      <c r="A85" s="5">
        <v>80</v>
      </c>
      <c r="B85" s="10">
        <f t="shared" si="21"/>
        <v>51.1166412</v>
      </c>
      <c r="C85" s="11">
        <v>12.209</v>
      </c>
      <c r="D85" s="10">
        <v>0</v>
      </c>
      <c r="E85" s="11">
        <v>15.671</v>
      </c>
      <c r="F85" s="10">
        <f t="shared" si="20"/>
        <v>3.4619999999999997</v>
      </c>
      <c r="G85" s="12"/>
    </row>
    <row r="86" spans="1:7" ht="15.75">
      <c r="A86" s="5">
        <v>81</v>
      </c>
      <c r="B86" s="10">
        <f t="shared" si="21"/>
        <v>20.311</v>
      </c>
      <c r="C86" s="11">
        <f>20.311/4.1868</f>
        <v>4.85119900640107</v>
      </c>
      <c r="D86" s="10">
        <f aca="true" t="shared" si="23" ref="D86:D88">E86*4.1868</f>
        <v>23.385</v>
      </c>
      <c r="E86" s="11">
        <f>23.385/4.1868</f>
        <v>5.585411292633993</v>
      </c>
      <c r="F86" s="10">
        <f t="shared" si="20"/>
        <v>0.734212286232923</v>
      </c>
      <c r="G86" s="12"/>
    </row>
    <row r="87" spans="1:7" ht="15.75">
      <c r="A87" s="5">
        <v>82</v>
      </c>
      <c r="B87" s="10">
        <f t="shared" si="21"/>
        <v>2.85</v>
      </c>
      <c r="C87" s="11">
        <v>0.6807108053883635</v>
      </c>
      <c r="D87" s="10">
        <f t="shared" si="23"/>
        <v>2.85</v>
      </c>
      <c r="E87" s="11">
        <v>0.6807108053883635</v>
      </c>
      <c r="F87" s="10">
        <f t="shared" si="20"/>
        <v>0</v>
      </c>
      <c r="G87" s="12"/>
    </row>
    <row r="88" spans="1:7" ht="15.75">
      <c r="A88" s="5">
        <v>83</v>
      </c>
      <c r="B88" s="10">
        <f t="shared" si="21"/>
        <v>38.101</v>
      </c>
      <c r="C88" s="11">
        <f>38.101/4.1868</f>
        <v>9.100267507404222</v>
      </c>
      <c r="D88" s="10">
        <f t="shared" si="23"/>
        <v>38.622</v>
      </c>
      <c r="E88" s="11">
        <f>38.622/4.1868</f>
        <v>9.224706219547148</v>
      </c>
      <c r="F88" s="10">
        <f t="shared" si="20"/>
        <v>0.12443871214292557</v>
      </c>
      <c r="G88" s="12"/>
    </row>
    <row r="89" spans="1:7" ht="15.75">
      <c r="A89" s="5">
        <v>84</v>
      </c>
      <c r="B89" s="10">
        <v>0</v>
      </c>
      <c r="C89" s="11">
        <f>12.223/4.1868</f>
        <v>2.9194133944778833</v>
      </c>
      <c r="D89" s="10">
        <v>0</v>
      </c>
      <c r="E89" s="11">
        <f>12.756/4.1868</f>
        <v>3.046718257380338</v>
      </c>
      <c r="F89" s="10">
        <f t="shared" si="20"/>
        <v>0.1273048629024549</v>
      </c>
      <c r="G89" s="12"/>
    </row>
    <row r="90" spans="1:7" ht="15.75">
      <c r="A90" s="5">
        <v>85</v>
      </c>
      <c r="B90" s="10">
        <f aca="true" t="shared" si="24" ref="B90:B101">C90*4.1868</f>
        <v>40.879</v>
      </c>
      <c r="C90" s="11">
        <f>40.879/4.1868</f>
        <v>9.763781408235406</v>
      </c>
      <c r="D90" s="10">
        <f aca="true" t="shared" si="25" ref="D90:D101">E90*4.1868</f>
        <v>40.879</v>
      </c>
      <c r="E90" s="11">
        <f>40.879/4.1868</f>
        <v>9.763781408235406</v>
      </c>
      <c r="F90" s="10">
        <f t="shared" si="20"/>
        <v>0</v>
      </c>
      <c r="G90" s="12"/>
    </row>
    <row r="91" spans="1:7" ht="15.75">
      <c r="A91" s="5">
        <v>86</v>
      </c>
      <c r="B91" s="10">
        <f t="shared" si="24"/>
        <v>24.196</v>
      </c>
      <c r="C91" s="11">
        <f>24.196/4.1868</f>
        <v>5.779115314798893</v>
      </c>
      <c r="D91" s="10">
        <f t="shared" si="25"/>
        <v>25.489</v>
      </c>
      <c r="E91" s="11">
        <f>25.489/4.1868</f>
        <v>6.087943059138245</v>
      </c>
      <c r="F91" s="10">
        <f t="shared" si="20"/>
        <v>0.3088277443393519</v>
      </c>
      <c r="G91" s="12"/>
    </row>
    <row r="92" spans="1:7" ht="15.75">
      <c r="A92" s="5">
        <v>87</v>
      </c>
      <c r="B92" s="10">
        <f t="shared" si="24"/>
        <v>45.292</v>
      </c>
      <c r="C92" s="11">
        <f>45.292/4.1868</f>
        <v>10.817808350052546</v>
      </c>
      <c r="D92" s="10">
        <f t="shared" si="25"/>
        <v>45.839</v>
      </c>
      <c r="E92" s="11">
        <f>45.839/4.1868</f>
        <v>10.948457055507786</v>
      </c>
      <c r="F92" s="10">
        <f t="shared" si="20"/>
        <v>0.13064870545523988</v>
      </c>
      <c r="G92" s="12"/>
    </row>
    <row r="93" spans="1:7" ht="15.75">
      <c r="A93" s="5">
        <v>88</v>
      </c>
      <c r="B93" s="10">
        <f t="shared" si="24"/>
        <v>0</v>
      </c>
      <c r="C93" s="11">
        <v>0</v>
      </c>
      <c r="D93" s="10">
        <f t="shared" si="25"/>
        <v>0</v>
      </c>
      <c r="E93" s="11">
        <v>0</v>
      </c>
      <c r="F93" s="10">
        <f t="shared" si="20"/>
        <v>0</v>
      </c>
      <c r="G93" s="12">
        <v>0.543</v>
      </c>
    </row>
    <row r="94" spans="1:7" ht="15.75">
      <c r="A94" s="5">
        <v>89</v>
      </c>
      <c r="B94" s="10">
        <f t="shared" si="24"/>
        <v>57.521</v>
      </c>
      <c r="C94" s="11">
        <f>57.521/4.1868</f>
        <v>13.738654819910195</v>
      </c>
      <c r="D94" s="10">
        <f t="shared" si="25"/>
        <v>57.527</v>
      </c>
      <c r="E94" s="11">
        <f>57.527/4.1868</f>
        <v>13.74008789528996</v>
      </c>
      <c r="F94" s="10">
        <f t="shared" si="20"/>
        <v>0.0014330753797651141</v>
      </c>
      <c r="G94" s="12"/>
    </row>
    <row r="95" spans="1:7" ht="15.75">
      <c r="A95" s="5">
        <v>90</v>
      </c>
      <c r="B95" s="10">
        <f t="shared" si="24"/>
        <v>65.6950788</v>
      </c>
      <c r="C95" s="11">
        <v>15.691</v>
      </c>
      <c r="D95" s="10">
        <f t="shared" si="25"/>
        <v>65.6950788</v>
      </c>
      <c r="E95" s="11">
        <v>15.691</v>
      </c>
      <c r="F95" s="10">
        <f t="shared" si="20"/>
        <v>0</v>
      </c>
      <c r="G95" s="12"/>
    </row>
    <row r="96" spans="1:7" ht="15.75">
      <c r="A96" s="5">
        <v>91</v>
      </c>
      <c r="B96" s="10">
        <f t="shared" si="24"/>
        <v>21.35268</v>
      </c>
      <c r="C96" s="11">
        <v>5.1</v>
      </c>
      <c r="D96" s="10">
        <f t="shared" si="25"/>
        <v>21.35268</v>
      </c>
      <c r="E96" s="11">
        <v>5.1</v>
      </c>
      <c r="F96" s="10">
        <f t="shared" si="20"/>
        <v>0</v>
      </c>
      <c r="G96" s="12"/>
    </row>
    <row r="97" spans="1:7" ht="15.75">
      <c r="A97" s="5">
        <v>92</v>
      </c>
      <c r="B97" s="10">
        <f t="shared" si="24"/>
        <v>8.2</v>
      </c>
      <c r="C97" s="11">
        <f>8.2/4.1868</f>
        <v>1.9585363523454666</v>
      </c>
      <c r="D97" s="10">
        <f t="shared" si="25"/>
        <v>8.227</v>
      </c>
      <c r="E97" s="11">
        <f>8.227/4.1868</f>
        <v>1.9649851915544092</v>
      </c>
      <c r="F97" s="10">
        <f t="shared" si="20"/>
        <v>0.0064488392089425695</v>
      </c>
      <c r="G97" s="12"/>
    </row>
    <row r="98" spans="1:7" ht="15.75">
      <c r="A98" s="5">
        <v>93</v>
      </c>
      <c r="B98" s="10">
        <f t="shared" si="24"/>
        <v>3.0103091999999996</v>
      </c>
      <c r="C98" s="11">
        <v>0.719</v>
      </c>
      <c r="D98" s="10">
        <f t="shared" si="25"/>
        <v>3.1024187999999997</v>
      </c>
      <c r="E98" s="11">
        <v>0.741</v>
      </c>
      <c r="F98" s="10">
        <f t="shared" si="20"/>
        <v>0.02200000000000002</v>
      </c>
      <c r="G98" s="12"/>
    </row>
    <row r="99" spans="1:7" ht="15.75">
      <c r="A99" s="5">
        <v>94</v>
      </c>
      <c r="B99" s="10">
        <f t="shared" si="24"/>
        <v>0.798</v>
      </c>
      <c r="C99" s="11">
        <v>0.19059902550874178</v>
      </c>
      <c r="D99" s="10">
        <f t="shared" si="25"/>
        <v>0.798</v>
      </c>
      <c r="E99" s="11">
        <v>0.19059902550874178</v>
      </c>
      <c r="F99" s="10">
        <f t="shared" si="20"/>
        <v>0</v>
      </c>
      <c r="G99" s="12"/>
    </row>
    <row r="100" spans="1:7" ht="15.75">
      <c r="A100" s="5">
        <v>95</v>
      </c>
      <c r="B100" s="10">
        <f t="shared" si="24"/>
        <v>55.094</v>
      </c>
      <c r="C100" s="11">
        <f>55.094/4.1868</f>
        <v>13.158975828795262</v>
      </c>
      <c r="D100" s="10">
        <f t="shared" si="25"/>
        <v>55.502</v>
      </c>
      <c r="E100" s="11">
        <f>55.502/4.1868</f>
        <v>13.25642495461928</v>
      </c>
      <c r="F100" s="10">
        <f t="shared" si="20"/>
        <v>0.09744912582401888</v>
      </c>
      <c r="G100" s="12"/>
    </row>
    <row r="101" spans="1:7" ht="15.75">
      <c r="A101" s="5">
        <v>96</v>
      </c>
      <c r="B101" s="10">
        <f t="shared" si="24"/>
        <v>5.12087508</v>
      </c>
      <c r="C101" s="11">
        <v>1.2231</v>
      </c>
      <c r="D101" s="10">
        <f t="shared" si="25"/>
        <v>5.14097172</v>
      </c>
      <c r="E101" s="11">
        <v>1.2279</v>
      </c>
      <c r="F101" s="10">
        <f t="shared" si="20"/>
        <v>0.0047999999999999154</v>
      </c>
      <c r="G101" s="12"/>
    </row>
    <row r="102" spans="1:7" ht="15.75">
      <c r="A102" s="5">
        <v>97</v>
      </c>
      <c r="B102" s="10">
        <v>0</v>
      </c>
      <c r="C102" s="11" t="s">
        <v>12</v>
      </c>
      <c r="D102" s="10">
        <v>0</v>
      </c>
      <c r="E102" s="11" t="s">
        <v>12</v>
      </c>
      <c r="F102" s="10">
        <v>0</v>
      </c>
      <c r="G102" s="12">
        <v>0.546</v>
      </c>
    </row>
    <row r="103" spans="1:7" ht="15.75">
      <c r="A103" s="5">
        <v>98</v>
      </c>
      <c r="B103" s="10">
        <f>C103*4.1868</f>
        <v>46.180403999999996</v>
      </c>
      <c r="C103" s="11">
        <v>11.03</v>
      </c>
      <c r="D103" s="10">
        <f>E103*4.1868</f>
        <v>49.1949</v>
      </c>
      <c r="E103" s="11">
        <v>11.75</v>
      </c>
      <c r="F103" s="10">
        <f>E103-C103</f>
        <v>0.7200000000000006</v>
      </c>
      <c r="G103" s="12"/>
    </row>
    <row r="104" spans="1:7" ht="15.75">
      <c r="A104" s="5">
        <v>99</v>
      </c>
      <c r="B104" s="10">
        <v>0</v>
      </c>
      <c r="C104" s="11" t="s">
        <v>12</v>
      </c>
      <c r="D104" s="10">
        <v>0</v>
      </c>
      <c r="E104" s="11" t="s">
        <v>12</v>
      </c>
      <c r="F104" s="10">
        <v>0</v>
      </c>
      <c r="G104" s="12">
        <v>0.899</v>
      </c>
    </row>
    <row r="105" spans="1:7" ht="15.75">
      <c r="A105" s="5">
        <v>100</v>
      </c>
      <c r="B105" s="10">
        <f aca="true" t="shared" si="26" ref="B105:B108">C105*4.1868</f>
        <v>31.4093736</v>
      </c>
      <c r="C105" s="11">
        <v>7.502</v>
      </c>
      <c r="D105" s="10">
        <f aca="true" t="shared" si="27" ref="D105:D108">E105*4.1868</f>
        <v>33.5320812</v>
      </c>
      <c r="E105" s="11">
        <v>8.009</v>
      </c>
      <c r="F105" s="10">
        <f aca="true" t="shared" si="28" ref="F105:F108">E105-C105</f>
        <v>0.5070000000000006</v>
      </c>
      <c r="G105" s="12"/>
    </row>
    <row r="106" spans="1:7" ht="15.75">
      <c r="A106" s="5">
        <v>101</v>
      </c>
      <c r="B106" s="10">
        <f t="shared" si="26"/>
        <v>20.666044799999998</v>
      </c>
      <c r="C106" s="11">
        <v>4.936</v>
      </c>
      <c r="D106" s="10">
        <f t="shared" si="27"/>
        <v>21.9848868</v>
      </c>
      <c r="E106" s="11">
        <v>5.251</v>
      </c>
      <c r="F106" s="10">
        <f t="shared" si="28"/>
        <v>0.3150000000000004</v>
      </c>
      <c r="G106" s="12"/>
    </row>
    <row r="107" spans="1:7" ht="15.75">
      <c r="A107" s="5">
        <v>102</v>
      </c>
      <c r="B107" s="10">
        <f t="shared" si="26"/>
        <v>28.470239999999997</v>
      </c>
      <c r="C107" s="11">
        <v>6.8</v>
      </c>
      <c r="D107" s="10">
        <f t="shared" si="27"/>
        <v>30.56364</v>
      </c>
      <c r="E107" s="11">
        <v>7.3</v>
      </c>
      <c r="F107" s="10">
        <f t="shared" si="28"/>
        <v>0.5</v>
      </c>
      <c r="G107" s="12"/>
    </row>
    <row r="108" spans="1:7" ht="15.75">
      <c r="A108" s="5">
        <v>103</v>
      </c>
      <c r="B108" s="10">
        <f t="shared" si="26"/>
        <v>0</v>
      </c>
      <c r="C108" s="11">
        <v>0</v>
      </c>
      <c r="D108" s="10">
        <f t="shared" si="27"/>
        <v>0</v>
      </c>
      <c r="E108" s="11">
        <v>0</v>
      </c>
      <c r="F108" s="10">
        <f t="shared" si="28"/>
        <v>0</v>
      </c>
      <c r="G108" s="12"/>
    </row>
    <row r="109" spans="1:7" ht="15.75">
      <c r="A109" s="5">
        <v>104</v>
      </c>
      <c r="B109" s="10">
        <v>0</v>
      </c>
      <c r="C109" s="11" t="s">
        <v>12</v>
      </c>
      <c r="D109" s="10">
        <v>0</v>
      </c>
      <c r="E109" s="11" t="s">
        <v>12</v>
      </c>
      <c r="F109" s="10">
        <v>0</v>
      </c>
      <c r="G109" s="12">
        <v>0.596</v>
      </c>
    </row>
    <row r="110" spans="1:7" ht="15.75">
      <c r="A110" s="5">
        <v>105</v>
      </c>
      <c r="B110" s="10">
        <f aca="true" t="shared" si="29" ref="B110:B111">C110*4.1868</f>
        <v>95.391</v>
      </c>
      <c r="C110" s="11">
        <f>95.391/4.1868</f>
        <v>22.783748925193468</v>
      </c>
      <c r="D110" s="10">
        <f aca="true" t="shared" si="30" ref="D110:D111">E110*4.1868</f>
        <v>95.697</v>
      </c>
      <c r="E110" s="11">
        <f>95.697/4.1868</f>
        <v>22.85683576956148</v>
      </c>
      <c r="F110" s="10">
        <f aca="true" t="shared" si="31" ref="F110:F111">E110-C110</f>
        <v>0.07308684436801371</v>
      </c>
      <c r="G110" s="12"/>
    </row>
    <row r="111" spans="1:7" ht="15.75">
      <c r="A111" s="5">
        <v>106</v>
      </c>
      <c r="B111" s="10">
        <f t="shared" si="29"/>
        <v>0</v>
      </c>
      <c r="C111" s="11">
        <v>0</v>
      </c>
      <c r="D111" s="10">
        <f t="shared" si="30"/>
        <v>0</v>
      </c>
      <c r="E111" s="11">
        <v>0</v>
      </c>
      <c r="F111" s="10">
        <f t="shared" si="31"/>
        <v>0</v>
      </c>
      <c r="G111" s="12"/>
    </row>
    <row r="112" spans="1:7" ht="15.75">
      <c r="A112" s="5">
        <v>107</v>
      </c>
      <c r="B112" s="10">
        <v>0</v>
      </c>
      <c r="C112" s="11" t="s">
        <v>13</v>
      </c>
      <c r="D112" s="10">
        <v>0</v>
      </c>
      <c r="E112" s="11" t="s">
        <v>13</v>
      </c>
      <c r="F112" s="10">
        <v>0</v>
      </c>
      <c r="G112" s="12">
        <v>1.254</v>
      </c>
    </row>
    <row r="113" spans="1:7" ht="15.75">
      <c r="A113" s="5">
        <v>108</v>
      </c>
      <c r="B113" s="10">
        <f aca="true" t="shared" si="32" ref="B113:B115">C113*4.1868</f>
        <v>6.2802</v>
      </c>
      <c r="C113" s="11">
        <v>1.5</v>
      </c>
      <c r="D113" s="10">
        <f aca="true" t="shared" si="33" ref="D113:D115">E113*4.1868</f>
        <v>6.2802</v>
      </c>
      <c r="E113" s="11">
        <v>1.5</v>
      </c>
      <c r="F113" s="10">
        <f aca="true" t="shared" si="34" ref="F113:F115">E113-C113</f>
        <v>0</v>
      </c>
      <c r="G113" s="12"/>
    </row>
    <row r="114" spans="1:7" ht="15.75">
      <c r="A114" s="5">
        <v>109</v>
      </c>
      <c r="B114" s="10">
        <f t="shared" si="32"/>
        <v>2.735</v>
      </c>
      <c r="C114" s="11">
        <f>2.735/4.1868</f>
        <v>0.6532435272762014</v>
      </c>
      <c r="D114" s="10">
        <f t="shared" si="33"/>
        <v>2.745</v>
      </c>
      <c r="E114" s="11">
        <f>2.745/4.1868</f>
        <v>0.6556319862424764</v>
      </c>
      <c r="F114" s="10">
        <f t="shared" si="34"/>
        <v>0.002388458966275042</v>
      </c>
      <c r="G114" s="12"/>
    </row>
    <row r="115" spans="1:7" ht="15.75">
      <c r="A115" s="5">
        <v>110</v>
      </c>
      <c r="B115" s="10">
        <f t="shared" si="32"/>
        <v>46.56999999999999</v>
      </c>
      <c r="C115" s="11">
        <f>46.57/4.1868</f>
        <v>11.123053405942485</v>
      </c>
      <c r="D115" s="10">
        <f t="shared" si="33"/>
        <v>46.864</v>
      </c>
      <c r="E115" s="11">
        <f>46.864/4.1868</f>
        <v>11.193274099550969</v>
      </c>
      <c r="F115" s="10">
        <f t="shared" si="34"/>
        <v>0.07022069360848349</v>
      </c>
      <c r="G115" s="12"/>
    </row>
    <row r="116" spans="1:7" ht="15.75">
      <c r="A116" s="5">
        <v>111</v>
      </c>
      <c r="B116" s="10">
        <v>0</v>
      </c>
      <c r="C116" s="11" t="s">
        <v>12</v>
      </c>
      <c r="D116" s="10">
        <v>0</v>
      </c>
      <c r="E116" s="11" t="s">
        <v>12</v>
      </c>
      <c r="F116" s="10">
        <v>0</v>
      </c>
      <c r="G116" s="12">
        <v>0.659</v>
      </c>
    </row>
    <row r="117" spans="1:7" ht="15.75">
      <c r="A117" s="5">
        <v>112</v>
      </c>
      <c r="B117" s="10">
        <f aca="true" t="shared" si="35" ref="B117:B121">C117*4.1868</f>
        <v>34.535</v>
      </c>
      <c r="C117" s="11">
        <f>34.535/4.1868</f>
        <v>8.248543040030572</v>
      </c>
      <c r="D117" s="10">
        <f aca="true" t="shared" si="36" ref="D117:D121">E117*4.1868</f>
        <v>34.851</v>
      </c>
      <c r="E117" s="11">
        <f>34.851/4.1868</f>
        <v>8.32401834336486</v>
      </c>
      <c r="F117" s="10">
        <f aca="true" t="shared" si="37" ref="F117:F121">E117-C117</f>
        <v>0.07547530333428831</v>
      </c>
      <c r="G117" s="12"/>
    </row>
    <row r="118" spans="1:7" ht="15.75">
      <c r="A118" s="5">
        <v>113</v>
      </c>
      <c r="B118" s="10">
        <f t="shared" si="35"/>
        <v>13.0502556</v>
      </c>
      <c r="C118" s="11">
        <v>3.117</v>
      </c>
      <c r="D118" s="10">
        <f t="shared" si="36"/>
        <v>14.5742508</v>
      </c>
      <c r="E118" s="11">
        <v>3.481</v>
      </c>
      <c r="F118" s="10">
        <f t="shared" si="37"/>
        <v>0.3639999999999999</v>
      </c>
      <c r="G118" s="12"/>
    </row>
    <row r="119" spans="1:7" ht="15.75">
      <c r="A119" s="5">
        <v>114</v>
      </c>
      <c r="B119" s="10">
        <f t="shared" si="35"/>
        <v>20.51532</v>
      </c>
      <c r="C119" s="11">
        <v>4.9</v>
      </c>
      <c r="D119" s="10">
        <f t="shared" si="36"/>
        <v>23.0274</v>
      </c>
      <c r="E119" s="11">
        <v>5.5</v>
      </c>
      <c r="F119" s="10">
        <f t="shared" si="37"/>
        <v>0.5999999999999996</v>
      </c>
      <c r="G119" s="12"/>
    </row>
    <row r="120" spans="1:7" ht="15.75">
      <c r="A120" s="5">
        <v>115</v>
      </c>
      <c r="B120" s="10">
        <f t="shared" si="35"/>
        <v>84.914</v>
      </c>
      <c r="C120" s="11">
        <f>84.914/4.1868</f>
        <v>20.28136046622719</v>
      </c>
      <c r="D120" s="10">
        <f t="shared" si="36"/>
        <v>86.454</v>
      </c>
      <c r="E120" s="11">
        <f>86.454/4.1868</f>
        <v>20.649183147033533</v>
      </c>
      <c r="F120" s="10">
        <f t="shared" si="37"/>
        <v>0.3678226808063414</v>
      </c>
      <c r="G120" s="12"/>
    </row>
    <row r="121" spans="1:7" ht="15.75">
      <c r="A121" s="5">
        <v>116</v>
      </c>
      <c r="B121" s="10">
        <f t="shared" si="35"/>
        <v>37.241</v>
      </c>
      <c r="C121" s="11">
        <f>37.241/4.1868</f>
        <v>8.894860036304577</v>
      </c>
      <c r="D121" s="10">
        <f t="shared" si="36"/>
        <v>37.461</v>
      </c>
      <c r="E121" s="11">
        <f>37.461/4.1868</f>
        <v>8.947406133562625</v>
      </c>
      <c r="F121" s="10">
        <f t="shared" si="37"/>
        <v>0.05254609725804826</v>
      </c>
      <c r="G121" s="12"/>
    </row>
    <row r="122" spans="1:7" ht="15.75">
      <c r="A122" s="5">
        <v>117</v>
      </c>
      <c r="B122" s="10">
        <v>0</v>
      </c>
      <c r="C122" s="11" t="s">
        <v>12</v>
      </c>
      <c r="D122" s="10">
        <v>0</v>
      </c>
      <c r="E122" s="11" t="s">
        <v>12</v>
      </c>
      <c r="F122" s="10">
        <v>0</v>
      </c>
      <c r="G122" s="12">
        <v>0.899</v>
      </c>
    </row>
    <row r="123" spans="1:7" ht="15.75">
      <c r="A123" s="5">
        <v>118</v>
      </c>
      <c r="B123" s="10">
        <f aca="true" t="shared" si="38" ref="B123:B130">C123*4.1868</f>
        <v>61.433</v>
      </c>
      <c r="C123" s="11">
        <f>61.433/4.1868</f>
        <v>14.673019967516959</v>
      </c>
      <c r="D123" s="10">
        <f aca="true" t="shared" si="39" ref="D123:D130">E123*4.1868</f>
        <v>63.403</v>
      </c>
      <c r="E123" s="11">
        <f>63.403/4.1868</f>
        <v>15.143546383873126</v>
      </c>
      <c r="F123" s="10">
        <f aca="true" t="shared" si="40" ref="F123:F133">E123-C123</f>
        <v>0.4705264163561669</v>
      </c>
      <c r="G123" s="12"/>
    </row>
    <row r="124" spans="1:7" ht="15.75">
      <c r="A124" s="5">
        <v>119</v>
      </c>
      <c r="B124" s="10">
        <f t="shared" si="38"/>
        <v>14.135</v>
      </c>
      <c r="C124" s="11">
        <f>14.135/4.1868</f>
        <v>3.376086748829655</v>
      </c>
      <c r="D124" s="10">
        <f t="shared" si="39"/>
        <v>14.135</v>
      </c>
      <c r="E124" s="11">
        <f>14.135/4.1868</f>
        <v>3.376086748829655</v>
      </c>
      <c r="F124" s="10">
        <f t="shared" si="40"/>
        <v>0</v>
      </c>
      <c r="G124" s="12"/>
    </row>
    <row r="125" spans="1:7" ht="15.75">
      <c r="A125" s="5">
        <v>120</v>
      </c>
      <c r="B125" s="10">
        <f t="shared" si="38"/>
        <v>24.047</v>
      </c>
      <c r="C125" s="11">
        <v>5.743527276201395</v>
      </c>
      <c r="D125" s="10">
        <f t="shared" si="39"/>
        <v>24.047</v>
      </c>
      <c r="E125" s="11">
        <v>5.743527276201395</v>
      </c>
      <c r="F125" s="10">
        <f t="shared" si="40"/>
        <v>0</v>
      </c>
      <c r="G125" s="12"/>
    </row>
    <row r="126" spans="1:7" ht="15.75">
      <c r="A126" s="5">
        <v>121</v>
      </c>
      <c r="B126" s="10">
        <f t="shared" si="38"/>
        <v>6.13</v>
      </c>
      <c r="C126" s="11">
        <v>1.4641253463265502</v>
      </c>
      <c r="D126" s="10">
        <f t="shared" si="39"/>
        <v>6.13</v>
      </c>
      <c r="E126" s="11">
        <v>1.4641253463265502</v>
      </c>
      <c r="F126" s="10">
        <f t="shared" si="40"/>
        <v>0</v>
      </c>
      <c r="G126" s="12"/>
    </row>
    <row r="127" spans="1:7" ht="15.75">
      <c r="A127" s="5">
        <v>122</v>
      </c>
      <c r="B127" s="10">
        <f t="shared" si="38"/>
        <v>27.115</v>
      </c>
      <c r="C127" s="11">
        <f>27.115/4.1868</f>
        <v>6.476306487054552</v>
      </c>
      <c r="D127" s="10">
        <f t="shared" si="39"/>
        <v>28.341</v>
      </c>
      <c r="E127" s="11">
        <f>28.341/4.1868</f>
        <v>6.769131556319863</v>
      </c>
      <c r="F127" s="10">
        <f t="shared" si="40"/>
        <v>0.2928250692653105</v>
      </c>
      <c r="G127" s="12"/>
    </row>
    <row r="128" spans="1:7" ht="15.75">
      <c r="A128" s="5">
        <v>123</v>
      </c>
      <c r="B128" s="10">
        <f t="shared" si="38"/>
        <v>48.759</v>
      </c>
      <c r="C128" s="11">
        <f>48.759/4.1868</f>
        <v>11.645887073660075</v>
      </c>
      <c r="D128" s="10">
        <f t="shared" si="39"/>
        <v>49.034</v>
      </c>
      <c r="E128" s="11">
        <f>49.034/4.1868</f>
        <v>11.711569695232637</v>
      </c>
      <c r="F128" s="10">
        <f t="shared" si="40"/>
        <v>0.06568262157256122</v>
      </c>
      <c r="G128" s="12"/>
    </row>
    <row r="129" spans="1:7" ht="15.75">
      <c r="A129" s="5">
        <v>124</v>
      </c>
      <c r="B129" s="10">
        <f t="shared" si="38"/>
        <v>16.523</v>
      </c>
      <c r="C129" s="11">
        <f>16.523/4.1868</f>
        <v>3.9464507499761154</v>
      </c>
      <c r="D129" s="10">
        <f t="shared" si="39"/>
        <v>16.825</v>
      </c>
      <c r="E129" s="11">
        <f>16.825/4.1868</f>
        <v>4.018582210757619</v>
      </c>
      <c r="F129" s="10">
        <f t="shared" si="40"/>
        <v>0.07213146078150334</v>
      </c>
      <c r="G129" s="12"/>
    </row>
    <row r="130" spans="1:7" ht="15.75">
      <c r="A130" s="5">
        <v>125</v>
      </c>
      <c r="B130" s="10">
        <f t="shared" si="38"/>
        <v>31.3549452</v>
      </c>
      <c r="C130" s="11">
        <v>7.489</v>
      </c>
      <c r="D130" s="10">
        <f t="shared" si="39"/>
        <v>34.6373964</v>
      </c>
      <c r="E130" s="11">
        <v>8.273</v>
      </c>
      <c r="F130" s="10">
        <f t="shared" si="40"/>
        <v>0.7839999999999998</v>
      </c>
      <c r="G130" s="12"/>
    </row>
    <row r="131" spans="1:7" ht="15.75">
      <c r="A131" s="5">
        <v>126</v>
      </c>
      <c r="B131" s="10">
        <v>0</v>
      </c>
      <c r="C131" s="11">
        <v>1.0688</v>
      </c>
      <c r="D131" s="10">
        <v>0</v>
      </c>
      <c r="E131" s="11">
        <v>1.2568</v>
      </c>
      <c r="F131" s="10">
        <f t="shared" si="40"/>
        <v>0.18799999999999994</v>
      </c>
      <c r="G131" s="12"/>
    </row>
    <row r="132" spans="1:7" ht="15.75">
      <c r="A132" s="5">
        <v>127</v>
      </c>
      <c r="B132" s="10">
        <f aca="true" t="shared" si="41" ref="B132:B133">C132*4.1868</f>
        <v>5.593</v>
      </c>
      <c r="C132" s="11">
        <f>5.593/4.1868</f>
        <v>1.3358650998375847</v>
      </c>
      <c r="D132" s="10">
        <f aca="true" t="shared" si="42" ref="D132:D133">E132*4.1868</f>
        <v>5.593</v>
      </c>
      <c r="E132" s="11">
        <f>5.593/4.1868</f>
        <v>1.3358650998375847</v>
      </c>
      <c r="F132" s="10">
        <f t="shared" si="40"/>
        <v>0</v>
      </c>
      <c r="G132" s="12"/>
    </row>
    <row r="133" spans="1:7" ht="15.75">
      <c r="A133" s="5">
        <v>128</v>
      </c>
      <c r="B133" s="10">
        <f t="shared" si="41"/>
        <v>57.132</v>
      </c>
      <c r="C133" s="11">
        <f>57.132/4.1868</f>
        <v>13.645743766122099</v>
      </c>
      <c r="D133" s="10">
        <f t="shared" si="42"/>
        <v>58.99</v>
      </c>
      <c r="E133" s="11">
        <f>58.99/4.1868</f>
        <v>14.089519442055986</v>
      </c>
      <c r="F133" s="10">
        <f t="shared" si="40"/>
        <v>0.4437756759338871</v>
      </c>
      <c r="G133" s="12"/>
    </row>
    <row r="134" spans="1:7" ht="15.75">
      <c r="A134" s="5">
        <v>129</v>
      </c>
      <c r="B134" s="10">
        <v>0</v>
      </c>
      <c r="C134" s="11" t="s">
        <v>12</v>
      </c>
      <c r="D134" s="10">
        <v>0</v>
      </c>
      <c r="E134" s="11" t="s">
        <v>12</v>
      </c>
      <c r="F134" s="10">
        <v>0</v>
      </c>
      <c r="G134" s="12">
        <v>0.659</v>
      </c>
    </row>
    <row r="135" spans="1:7" ht="15.75">
      <c r="A135" s="5">
        <v>130</v>
      </c>
      <c r="B135" s="10">
        <f aca="true" t="shared" si="43" ref="B135:B137">C135*4.1868</f>
        <v>49.001</v>
      </c>
      <c r="C135" s="11">
        <f>49.001/4.1868</f>
        <v>11.703687780643929</v>
      </c>
      <c r="D135" s="10">
        <f aca="true" t="shared" si="44" ref="D135:D137">E135*4.1868</f>
        <v>50.783</v>
      </c>
      <c r="E135" s="11">
        <f>50.783/4.1868</f>
        <v>12.129311168434127</v>
      </c>
      <c r="F135" s="10">
        <f aca="true" t="shared" si="45" ref="F135:F137">E135-C135</f>
        <v>0.42562338779019804</v>
      </c>
      <c r="G135" s="12"/>
    </row>
    <row r="136" spans="1:7" ht="15.75">
      <c r="A136" s="5">
        <v>131</v>
      </c>
      <c r="B136" s="10">
        <f t="shared" si="43"/>
        <v>9.836</v>
      </c>
      <c r="C136" s="11">
        <f>9.836/4.1868</f>
        <v>2.3492882392280503</v>
      </c>
      <c r="D136" s="10">
        <f t="shared" si="44"/>
        <v>9.836</v>
      </c>
      <c r="E136" s="11">
        <f>9.836/4.1868</f>
        <v>2.3492882392280503</v>
      </c>
      <c r="F136" s="10">
        <f t="shared" si="45"/>
        <v>0</v>
      </c>
      <c r="G136" s="12"/>
    </row>
    <row r="137" spans="1:7" ht="15.75">
      <c r="A137" s="5">
        <v>132</v>
      </c>
      <c r="B137" s="10">
        <f t="shared" si="43"/>
        <v>99.952</v>
      </c>
      <c r="C137" s="11">
        <f>99.952/4.1868</f>
        <v>23.873125059711473</v>
      </c>
      <c r="D137" s="10">
        <f t="shared" si="44"/>
        <v>102.186</v>
      </c>
      <c r="E137" s="11">
        <f>102.186/4.1868</f>
        <v>24.406706792777303</v>
      </c>
      <c r="F137" s="10">
        <f t="shared" si="45"/>
        <v>0.5335817330658301</v>
      </c>
      <c r="G137" s="12"/>
    </row>
    <row r="138" spans="1:7" ht="15.75">
      <c r="A138" s="5">
        <v>133</v>
      </c>
      <c r="B138" s="10">
        <v>0</v>
      </c>
      <c r="C138" s="11" t="s">
        <v>13</v>
      </c>
      <c r="D138" s="10">
        <v>0</v>
      </c>
      <c r="E138" s="11" t="s">
        <v>13</v>
      </c>
      <c r="F138" s="10">
        <v>0</v>
      </c>
      <c r="G138" s="12">
        <v>0.546</v>
      </c>
    </row>
    <row r="139" spans="1:7" ht="15.75">
      <c r="A139" s="5">
        <v>134</v>
      </c>
      <c r="B139" s="10">
        <f>C139*4.1868</f>
        <v>162.223</v>
      </c>
      <c r="C139" s="11">
        <f>162.223/4.1868</f>
        <v>38.74629788860228</v>
      </c>
      <c r="D139" s="10">
        <f>E139*4.1868</f>
        <v>165.52</v>
      </c>
      <c r="E139" s="11">
        <f>165.52/4.1868</f>
        <v>39.53377280978313</v>
      </c>
      <c r="F139" s="10">
        <f aca="true" t="shared" si="46" ref="F139:F142">E139-C139</f>
        <v>0.787474921180852</v>
      </c>
      <c r="G139" s="12"/>
    </row>
    <row r="140" spans="1:7" ht="15.75">
      <c r="A140" s="5">
        <v>135</v>
      </c>
      <c r="B140" s="10">
        <v>0</v>
      </c>
      <c r="C140" s="11">
        <v>0.1752</v>
      </c>
      <c r="D140" s="10">
        <v>0</v>
      </c>
      <c r="E140" s="11">
        <v>0.1752</v>
      </c>
      <c r="F140" s="10">
        <f t="shared" si="46"/>
        <v>0</v>
      </c>
      <c r="G140" s="12"/>
    </row>
    <row r="141" spans="1:7" ht="15.75">
      <c r="A141" s="5">
        <v>136</v>
      </c>
      <c r="B141" s="10">
        <f aca="true" t="shared" si="47" ref="B141:B149">C141*4.1868</f>
        <v>33.481</v>
      </c>
      <c r="C141" s="11">
        <f>33.481/4.1868</f>
        <v>7.996799464985192</v>
      </c>
      <c r="D141" s="10">
        <f aca="true" t="shared" si="48" ref="D141:D142">E141*4.1868</f>
        <v>35.409</v>
      </c>
      <c r="E141" s="11">
        <f>35.409/4.1868</f>
        <v>8.457294353683004</v>
      </c>
      <c r="F141" s="10">
        <f t="shared" si="46"/>
        <v>0.46049488869781197</v>
      </c>
      <c r="G141" s="12"/>
    </row>
    <row r="142" spans="1:7" ht="15.75">
      <c r="A142" s="5">
        <v>137</v>
      </c>
      <c r="B142" s="10">
        <f t="shared" si="47"/>
        <v>0</v>
      </c>
      <c r="C142" s="11">
        <v>0</v>
      </c>
      <c r="D142" s="10">
        <f t="shared" si="48"/>
        <v>0</v>
      </c>
      <c r="E142" s="11">
        <v>0</v>
      </c>
      <c r="F142" s="10">
        <f t="shared" si="46"/>
        <v>0</v>
      </c>
      <c r="G142" s="12"/>
    </row>
    <row r="143" spans="1:7" ht="15.75">
      <c r="A143" s="5">
        <v>138</v>
      </c>
      <c r="B143" s="10">
        <f t="shared" si="47"/>
        <v>102.092</v>
      </c>
      <c r="C143" s="11">
        <f>102.092/4.1868</f>
        <v>24.384255278494315</v>
      </c>
      <c r="D143" s="10">
        <v>0</v>
      </c>
      <c r="E143" s="11" t="s">
        <v>12</v>
      </c>
      <c r="F143" s="10">
        <v>0</v>
      </c>
      <c r="G143" s="12">
        <v>0.659</v>
      </c>
    </row>
    <row r="144" spans="1:7" ht="15.75">
      <c r="A144" s="5">
        <v>139</v>
      </c>
      <c r="B144" s="10">
        <f t="shared" si="47"/>
        <v>9.99933444</v>
      </c>
      <c r="C144" s="11">
        <v>2.3883</v>
      </c>
      <c r="D144" s="10">
        <f aca="true" t="shared" si="49" ref="D144:D149">E144*4.1868</f>
        <v>11.58361956</v>
      </c>
      <c r="E144" s="11">
        <v>2.7667</v>
      </c>
      <c r="F144" s="10">
        <f aca="true" t="shared" si="50" ref="F144:F149">E144-C144</f>
        <v>0.37840000000000007</v>
      </c>
      <c r="G144" s="12"/>
    </row>
    <row r="145" spans="1:7" ht="15.75">
      <c r="A145" s="5">
        <v>140</v>
      </c>
      <c r="B145" s="10">
        <f t="shared" si="47"/>
        <v>24.117</v>
      </c>
      <c r="C145" s="11">
        <f>24.117/4.1868</f>
        <v>5.76024648896532</v>
      </c>
      <c r="D145" s="10">
        <f t="shared" si="49"/>
        <v>25.453</v>
      </c>
      <c r="E145" s="11">
        <f>25.453/4.1868</f>
        <v>6.079344606859654</v>
      </c>
      <c r="F145" s="10">
        <f t="shared" si="50"/>
        <v>0.31909811789433373</v>
      </c>
      <c r="G145" s="12"/>
    </row>
    <row r="146" spans="1:7" ht="15.75">
      <c r="A146" s="5">
        <v>141</v>
      </c>
      <c r="B146" s="10">
        <f t="shared" si="47"/>
        <v>14.8882608</v>
      </c>
      <c r="C146" s="11">
        <v>3.556</v>
      </c>
      <c r="D146" s="10">
        <f t="shared" si="49"/>
        <v>16.4624976</v>
      </c>
      <c r="E146" s="11">
        <v>3.932</v>
      </c>
      <c r="F146" s="10">
        <f t="shared" si="50"/>
        <v>0.3759999999999999</v>
      </c>
      <c r="G146" s="12"/>
    </row>
    <row r="147" spans="1:7" ht="15.75">
      <c r="A147" s="5">
        <v>142</v>
      </c>
      <c r="B147" s="10">
        <f t="shared" si="47"/>
        <v>62.796</v>
      </c>
      <c r="C147" s="11">
        <f>62.796/4.1868</f>
        <v>14.998566924620235</v>
      </c>
      <c r="D147" s="10">
        <f t="shared" si="49"/>
        <v>64.816</v>
      </c>
      <c r="E147" s="11">
        <f>64.816/4.1868</f>
        <v>15.481035635807778</v>
      </c>
      <c r="F147" s="10">
        <f t="shared" si="50"/>
        <v>0.4824687111875434</v>
      </c>
      <c r="G147" s="12"/>
    </row>
    <row r="148" spans="1:7" ht="15.75">
      <c r="A148" s="5">
        <v>143</v>
      </c>
      <c r="B148" s="10">
        <f t="shared" si="47"/>
        <v>15.57657072</v>
      </c>
      <c r="C148" s="11">
        <v>3.7204</v>
      </c>
      <c r="D148" s="10">
        <f t="shared" si="49"/>
        <v>15.90104772</v>
      </c>
      <c r="E148" s="11">
        <v>3.7979</v>
      </c>
      <c r="F148" s="10">
        <f t="shared" si="50"/>
        <v>0.07749999999999968</v>
      </c>
      <c r="G148" s="12"/>
    </row>
    <row r="149" spans="1:7" ht="15.75">
      <c r="A149" s="5">
        <v>144</v>
      </c>
      <c r="B149" s="10">
        <f t="shared" si="47"/>
        <v>68.335</v>
      </c>
      <c r="C149" s="11">
        <f>68.335/4.1868</f>
        <v>16.321534346039932</v>
      </c>
      <c r="D149" s="10">
        <f t="shared" si="49"/>
        <v>71.298</v>
      </c>
      <c r="E149" s="11">
        <f>71.298/4.1868</f>
        <v>17.029234737747206</v>
      </c>
      <c r="F149" s="10">
        <f t="shared" si="50"/>
        <v>0.7077003917072737</v>
      </c>
      <c r="G149" s="12"/>
    </row>
    <row r="150" spans="1:7" ht="15.75">
      <c r="A150" s="5">
        <v>145</v>
      </c>
      <c r="B150" s="10">
        <v>0</v>
      </c>
      <c r="C150" s="11" t="s">
        <v>13</v>
      </c>
      <c r="D150" s="10">
        <v>0</v>
      </c>
      <c r="E150" s="11" t="s">
        <v>13</v>
      </c>
      <c r="F150" s="10">
        <v>0</v>
      </c>
      <c r="G150" s="12">
        <v>0.5670000000000001</v>
      </c>
    </row>
    <row r="151" spans="1:7" ht="15.75">
      <c r="A151" s="5">
        <v>146</v>
      </c>
      <c r="B151" s="10">
        <f>C151*4.1868</f>
        <v>52.111</v>
      </c>
      <c r="C151" s="11">
        <f>52.111/4.1868</f>
        <v>12.44649851915544</v>
      </c>
      <c r="D151" s="10">
        <f>E151*4.1868</f>
        <v>53.919</v>
      </c>
      <c r="E151" s="11">
        <f>53.919/4.1868</f>
        <v>12.878331900257953</v>
      </c>
      <c r="F151" s="10">
        <f>E151-C151</f>
        <v>0.43183338110251235</v>
      </c>
      <c r="G151" s="12"/>
    </row>
    <row r="152" spans="1:7" ht="15.75">
      <c r="A152" s="5">
        <v>147</v>
      </c>
      <c r="B152" s="10">
        <v>0</v>
      </c>
      <c r="C152" s="11" t="s">
        <v>12</v>
      </c>
      <c r="D152" s="10">
        <v>0</v>
      </c>
      <c r="E152" s="11" t="s">
        <v>12</v>
      </c>
      <c r="F152" s="10">
        <v>0</v>
      </c>
      <c r="G152" s="12">
        <v>0.659</v>
      </c>
    </row>
    <row r="153" spans="1:7" ht="15.75">
      <c r="A153" s="5">
        <v>148</v>
      </c>
      <c r="B153" s="10">
        <f aca="true" t="shared" si="51" ref="B153:B157">C153*4.1868</f>
        <v>0</v>
      </c>
      <c r="C153" s="11">
        <v>0</v>
      </c>
      <c r="D153" s="10">
        <f aca="true" t="shared" si="52" ref="D153:D157">E153*4.1868</f>
        <v>0</v>
      </c>
      <c r="E153" s="11">
        <v>0</v>
      </c>
      <c r="F153" s="10">
        <f aca="true" t="shared" si="53" ref="F153:F157">E153-C153</f>
        <v>0</v>
      </c>
      <c r="G153" s="12"/>
    </row>
    <row r="154" spans="1:7" ht="15.75">
      <c r="A154" s="5">
        <v>149</v>
      </c>
      <c r="B154" s="10">
        <f t="shared" si="51"/>
        <v>9.033</v>
      </c>
      <c r="C154" s="11">
        <f>9.033/4.1868</f>
        <v>2.1574949842361706</v>
      </c>
      <c r="D154" s="10">
        <f t="shared" si="52"/>
        <v>9.098</v>
      </c>
      <c r="E154" s="11">
        <f>9.098/4.1868</f>
        <v>2.173019967516958</v>
      </c>
      <c r="F154" s="10">
        <f t="shared" si="53"/>
        <v>0.015524983280787552</v>
      </c>
      <c r="G154" s="12"/>
    </row>
    <row r="155" spans="1:7" ht="15.75">
      <c r="A155" s="5">
        <v>150</v>
      </c>
      <c r="B155" s="10">
        <f t="shared" si="51"/>
        <v>18.281</v>
      </c>
      <c r="C155" s="11">
        <v>4.366341836247253</v>
      </c>
      <c r="D155" s="10">
        <f t="shared" si="52"/>
        <v>18.281</v>
      </c>
      <c r="E155" s="11">
        <v>4.366341836247253</v>
      </c>
      <c r="F155" s="10">
        <f t="shared" si="53"/>
        <v>0</v>
      </c>
      <c r="G155" s="12"/>
    </row>
    <row r="156" spans="1:7" ht="15.75">
      <c r="A156" s="5">
        <v>151</v>
      </c>
      <c r="B156" s="10">
        <f t="shared" si="51"/>
        <v>41.005</v>
      </c>
      <c r="C156" s="11">
        <f>41.005/4.1868</f>
        <v>9.793875991210472</v>
      </c>
      <c r="D156" s="10">
        <f t="shared" si="52"/>
        <v>41.005</v>
      </c>
      <c r="E156" s="11">
        <f>41.005/4.1868</f>
        <v>9.793875991210472</v>
      </c>
      <c r="F156" s="10">
        <f t="shared" si="53"/>
        <v>0</v>
      </c>
      <c r="G156" s="12"/>
    </row>
    <row r="157" spans="1:7" ht="15.75">
      <c r="A157" s="5">
        <v>152</v>
      </c>
      <c r="B157" s="10">
        <f t="shared" si="51"/>
        <v>103.312</v>
      </c>
      <c r="C157" s="11">
        <f>103.312/4.1868</f>
        <v>24.675647272379862</v>
      </c>
      <c r="D157" s="10">
        <f t="shared" si="52"/>
        <v>107.259</v>
      </c>
      <c r="E157" s="11">
        <f>107.259/4.1868</f>
        <v>25.618372026368586</v>
      </c>
      <c r="F157" s="10">
        <f t="shared" si="53"/>
        <v>0.942724753988724</v>
      </c>
      <c r="G157" s="12"/>
    </row>
    <row r="158" spans="1:7" ht="15.75">
      <c r="A158" s="15" t="s">
        <v>14</v>
      </c>
      <c r="B158" s="16"/>
      <c r="C158" s="17"/>
      <c r="D158" s="18"/>
      <c r="E158" s="17"/>
      <c r="F158" s="19">
        <v>61.566</v>
      </c>
      <c r="G158" s="19"/>
    </row>
    <row r="159" spans="1:7" ht="15.75">
      <c r="A159" s="15" t="s">
        <v>15</v>
      </c>
      <c r="B159" s="20"/>
      <c r="C159" s="21"/>
      <c r="D159" s="20"/>
      <c r="E159" s="21"/>
      <c r="F159" s="22">
        <v>35.65658082545144</v>
      </c>
      <c r="G159" s="22"/>
    </row>
    <row r="160" spans="1:7" ht="15.75">
      <c r="A160" s="15" t="s">
        <v>16</v>
      </c>
      <c r="B160" s="15"/>
      <c r="C160" s="23"/>
      <c r="D160" s="16"/>
      <c r="E160" s="24"/>
      <c r="F160" s="22">
        <v>13.418</v>
      </c>
      <c r="G160" s="22"/>
    </row>
    <row r="161" spans="1:7" ht="18.75" customHeight="1">
      <c r="A161" s="20" t="s">
        <v>17</v>
      </c>
      <c r="B161" s="25"/>
      <c r="C161" s="26"/>
      <c r="D161" s="27"/>
      <c r="E161" s="28"/>
      <c r="F161" s="10">
        <f>F158-F159-F160</f>
        <v>12.491419174548561</v>
      </c>
      <c r="G161" s="10"/>
    </row>
    <row r="162" spans="1:7" ht="15.75">
      <c r="A162" s="29" t="s">
        <v>18</v>
      </c>
      <c r="B162" s="29"/>
      <c r="C162" s="29"/>
      <c r="D162" s="29"/>
      <c r="E162" s="29"/>
      <c r="F162" s="30">
        <f>F161/7536.2</f>
        <v>0.0016575222492169212</v>
      </c>
      <c r="G162" s="30"/>
    </row>
  </sheetData>
  <sheetProtection selectLockedCells="1" selectUnlockedCells="1"/>
  <mergeCells count="15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2020-04-30T05:55:46Z</dcterms:modified>
  <cp:category/>
  <cp:version/>
  <cp:contentType/>
  <cp:contentStatus/>
  <cp:revision>2</cp:revision>
</cp:coreProperties>
</file>