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2300" activeTab="0"/>
  </bookViews>
  <sheets>
    <sheet name="Макаренко 26" sheetId="1" r:id="rId1"/>
  </sheets>
  <definedNames>
    <definedName name="_xlnm._FilterDatabase" localSheetId="0" hidden="1">'Макаренко 26'!$D$4:$E$162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53" authorId="0">
      <text>
        <r>
          <rPr>
            <b/>
            <sz val="9"/>
            <color indexed="8"/>
            <rFont val="Tahoma"/>
            <family val="2"/>
          </rPr>
          <t xml:space="preserve">Пользователь 
</t>
        </r>
        <r>
          <rPr>
            <sz val="9"/>
            <color indexed="8"/>
            <rFont val="Tahoma"/>
            <family val="2"/>
          </rPr>
          <t>В октябре пересчитала, показания 10,233 Гкал.</t>
        </r>
      </text>
    </comment>
    <comment ref="E53" authorId="0">
      <text>
        <r>
          <rPr>
            <b/>
            <sz val="9"/>
            <color indexed="8"/>
            <rFont val="Tahoma"/>
            <family val="2"/>
          </rPr>
          <t xml:space="preserve">Пользователь 
</t>
        </r>
        <r>
          <rPr>
            <sz val="9"/>
            <color indexed="8"/>
            <rFont val="Tahoma"/>
            <family val="2"/>
          </rPr>
          <t>В октябре пересчитала, показания 10,233 Гкал.</t>
        </r>
      </text>
    </comment>
  </commentList>
</comments>
</file>

<file path=xl/sharedStrings.xml><?xml version="1.0" encoding="utf-8"?>
<sst xmlns="http://schemas.openxmlformats.org/spreadsheetml/2006/main" count="18" uniqueCount="17">
  <si>
    <t>Квартира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</si>
  <si>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</si>
  <si>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</si>
  <si>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</si>
  <si>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</si>
  <si>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</si>
  <si>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</si>
  <si>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</si>
  <si>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</si>
  <si>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</si>
  <si>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</si>
  <si>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</si>
  <si>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</si>
  <si>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Корректировка</t>
  </si>
  <si>
    <t>Показания приборов учета отопления за ОКТЯБРЬ  2019 г по адресу: г.Белгород ул.Макаренко д.26</t>
  </si>
  <si>
    <t>07.10.2019.  0:00:00</t>
  </si>
  <si>
    <t>29.10.2019. 0:00:00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</si>
</sst>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"/>
    <numFmt numFmtId="183" formatCode="0.0000"/>
    <numFmt numFmtId="184" formatCode="0.00000"/>
    <numFmt numFmtId="185" formatCode="#,##0.000"/>
    <numFmt numFmtId="186" formatCode="0.0000000"/>
    <numFmt numFmtId="187" formatCode="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180" fontId="44" fillId="0" borderId="12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0" fillId="33" borderId="0" xfId="0" applyFill="1" applyAlignment="1">
      <alignment/>
    </xf>
    <xf numFmtId="0" fontId="45" fillId="0" borderId="10" xfId="0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  <xf numFmtId="180" fontId="46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80" fontId="44" fillId="33" borderId="10" xfId="0" applyNumberFormat="1" applyFont="1" applyFill="1" applyBorder="1" applyAlignment="1">
      <alignment horizontal="center" vertical="center"/>
    </xf>
    <xf numFmtId="185" fontId="47" fillId="34" borderId="13" xfId="0" applyNumberFormat="1" applyFont="1" applyFill="1" applyBorder="1" applyAlignment="1">
      <alignment horizontal="center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180" fontId="2" fillId="35" borderId="13" xfId="0" applyNumberFormat="1" applyFont="1" applyFill="1" applyBorder="1" applyAlignment="1">
      <alignment/>
    </xf>
    <xf numFmtId="180" fontId="2" fillId="36" borderId="13" xfId="0" applyNumberFormat="1" applyFont="1" applyFill="1" applyBorder="1" applyAlignment="1">
      <alignment/>
    </xf>
    <xf numFmtId="180" fontId="2" fillId="33" borderId="13" xfId="0" applyNumberFormat="1" applyFont="1" applyFill="1" applyBorder="1" applyAlignment="1">
      <alignment/>
    </xf>
    <xf numFmtId="180" fontId="2" fillId="37" borderId="13" xfId="0" applyNumberFormat="1" applyFont="1" applyFill="1" applyBorder="1" applyAlignment="1">
      <alignment/>
    </xf>
    <xf numFmtId="180" fontId="2" fillId="38" borderId="13" xfId="0" applyNumberFormat="1" applyFont="1" applyFill="1" applyBorder="1" applyAlignment="1">
      <alignment/>
    </xf>
    <xf numFmtId="180" fontId="44" fillId="33" borderId="10" xfId="0" applyNumberFormat="1" applyFont="1" applyFill="1" applyBorder="1" applyAlignment="1">
      <alignment horizontal="center" vertical="center" wrapText="1"/>
    </xf>
    <xf numFmtId="180" fontId="2" fillId="39" borderId="13" xfId="0" applyNumberFormat="1" applyFont="1" applyFill="1" applyBorder="1" applyAlignment="1">
      <alignment/>
    </xf>
    <xf numFmtId="180" fontId="44" fillId="33" borderId="12" xfId="0" applyNumberFormat="1" applyFont="1" applyFill="1" applyBorder="1" applyAlignment="1">
      <alignment vertical="center"/>
    </xf>
    <xf numFmtId="180" fontId="44" fillId="33" borderId="10" xfId="0" applyNumberFormat="1" applyFont="1" applyFill="1" applyBorder="1" applyAlignment="1">
      <alignment vertical="center"/>
    </xf>
    <xf numFmtId="180" fontId="44" fillId="33" borderId="14" xfId="0" applyNumberFormat="1" applyFont="1" applyFill="1" applyBorder="1" applyAlignment="1">
      <alignment vertical="center"/>
    </xf>
    <xf numFmtId="0" fontId="44" fillId="33" borderId="14" xfId="0" applyFont="1" applyFill="1" applyBorder="1" applyAlignment="1">
      <alignment vertical="center" wrapText="1"/>
    </xf>
    <xf numFmtId="0" fontId="44" fillId="33" borderId="0" xfId="0" applyFont="1" applyFill="1" applyAlignment="1">
      <alignment/>
    </xf>
    <xf numFmtId="0" fontId="44" fillId="33" borderId="12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80" fontId="48" fillId="0" borderId="11" xfId="0" applyNumberFormat="1" applyFont="1" applyBorder="1" applyAlignment="1">
      <alignment horizontal="center" vertical="center"/>
    </xf>
    <xf numFmtId="180" fontId="48" fillId="0" borderId="14" xfId="0" applyNumberFormat="1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180" fontId="44" fillId="33" borderId="11" xfId="0" applyNumberFormat="1" applyFont="1" applyFill="1" applyBorder="1" applyAlignment="1">
      <alignment horizontal="center" vertical="center" wrapText="1"/>
    </xf>
    <xf numFmtId="180" fontId="44" fillId="33" borderId="14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wrapText="1"/>
    </xf>
    <xf numFmtId="0" fontId="44" fillId="0" borderId="10" xfId="0" applyFont="1" applyBorder="1" applyAlignment="1">
      <alignment horizontal="left" vertical="center"/>
    </xf>
    <xf numFmtId="184" fontId="44" fillId="0" borderId="10" xfId="0" applyNumberFormat="1" applyFont="1" applyBorder="1" applyAlignment="1">
      <alignment horizontal="center" vertical="center"/>
    </xf>
    <xf numFmtId="180" fontId="44" fillId="40" borderId="10" xfId="0" applyNumberFormat="1" applyFont="1" applyFill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zoomScale="120" zoomScaleNormal="120" zoomScalePageLayoutView="0" workbookViewId="0" topLeftCell="A1">
      <pane xSplit="1" ySplit="5" topLeftCell="B1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66" sqref="G166"/>
    </sheetView>
  </sheetViews>
  <sheetFormatPr defaultColWidth="9.140625" defaultRowHeight="15"/>
  <cols>
    <col min="1" max="1" width="7.421875" style="0" customWidth="1"/>
    <col min="2" max="2" width="17.140625" style="0" customWidth="1"/>
    <col min="3" max="3" width="15.421875" style="8" customWidth="1"/>
    <col min="4" max="4" width="13.7109375" style="0" customWidth="1"/>
    <col min="5" max="5" width="14.8515625" style="8" customWidth="1"/>
    <col min="6" max="6" width="13.8515625" style="0" customWidth="1"/>
    <col min="7" max="7" width="14.8515625" style="13" customWidth="1"/>
  </cols>
  <sheetData>
    <row r="1" spans="1:6" ht="42" customHeight="1">
      <c r="A1" s="44" t="s">
        <v>14</v>
      </c>
      <c r="B1" s="44"/>
      <c r="C1" s="44"/>
      <c r="D1" s="44"/>
      <c r="E1" s="44"/>
      <c r="F1" s="44"/>
    </row>
    <row r="2" spans="1:7" ht="17.25" customHeight="1">
      <c r="A2" s="36" t="s">
        <v>0</v>
      </c>
      <c r="B2" s="37" t="s">
        <v>9</v>
      </c>
      <c r="C2" s="37"/>
      <c r="D2" s="37"/>
      <c r="E2" s="37"/>
      <c r="F2" s="37"/>
      <c r="G2" s="37"/>
    </row>
    <row r="3" spans="1:7" ht="16.5" customHeight="1">
      <c r="A3" s="36"/>
      <c r="B3" s="40" t="s">
        <v>1</v>
      </c>
      <c r="C3" s="40"/>
      <c r="D3" s="40" t="s">
        <v>2</v>
      </c>
      <c r="E3" s="40"/>
      <c r="F3" s="36" t="s">
        <v>3</v>
      </c>
      <c r="G3" s="41" t="s">
        <v>8</v>
      </c>
    </row>
    <row r="4" spans="1:7" ht="18.75" customHeight="1">
      <c r="A4" s="36"/>
      <c r="B4" s="9" t="s">
        <v>10</v>
      </c>
      <c r="C4" s="27" t="s">
        <v>11</v>
      </c>
      <c r="D4" s="3" t="s">
        <v>12</v>
      </c>
      <c r="E4" s="27" t="s">
        <v>11</v>
      </c>
      <c r="F4" s="36"/>
      <c r="G4" s="41"/>
    </row>
    <row r="5" spans="1:7" ht="17.25" customHeight="1">
      <c r="A5" s="36"/>
      <c r="B5" s="42" t="s">
        <v>15</v>
      </c>
      <c r="C5" s="43"/>
      <c r="D5" s="42" t="s">
        <v>16</v>
      </c>
      <c r="E5" s="43"/>
      <c r="F5" s="36"/>
      <c r="G5" s="41"/>
    </row>
    <row r="6" spans="1:7" ht="15.75">
      <c r="A6" s="2">
        <v>1</v>
      </c>
      <c r="B6" s="11">
        <f aca="true" t="shared" si="0" ref="B6:B37">C6*4.1868</f>
        <v>0</v>
      </c>
      <c r="C6" s="22">
        <v>0</v>
      </c>
      <c r="D6" s="10">
        <f>E6*4.1868</f>
        <v>0</v>
      </c>
      <c r="E6" s="22">
        <v>0</v>
      </c>
      <c r="F6" s="10">
        <f aca="true" t="shared" si="1" ref="F6:F69">E6-C6</f>
        <v>0</v>
      </c>
      <c r="G6" s="19">
        <v>0.89</v>
      </c>
    </row>
    <row r="7" spans="1:7" ht="15.75">
      <c r="A7" s="2">
        <v>2</v>
      </c>
      <c r="B7" s="11">
        <f t="shared" si="0"/>
        <v>104.643</v>
      </c>
      <c r="C7" s="22">
        <v>24.993551160791057</v>
      </c>
      <c r="D7" s="11">
        <f aca="true" t="shared" si="2" ref="D7:D55">E7*4.1868</f>
        <v>106.239</v>
      </c>
      <c r="E7" s="22">
        <f>106.239/4.1868</f>
        <v>25.374749211808542</v>
      </c>
      <c r="F7" s="12">
        <f t="shared" si="1"/>
        <v>0.38119805101748483</v>
      </c>
      <c r="G7" s="19"/>
    </row>
    <row r="8" spans="1:7" ht="15.75">
      <c r="A8" s="14">
        <v>3</v>
      </c>
      <c r="B8" s="11">
        <f t="shared" si="0"/>
        <v>20.226012119999996</v>
      </c>
      <c r="C8" s="22">
        <v>4.8309</v>
      </c>
      <c r="D8" s="11">
        <f t="shared" si="2"/>
        <v>22.108397399999998</v>
      </c>
      <c r="E8" s="22">
        <v>5.2805</v>
      </c>
      <c r="F8" s="15">
        <f t="shared" si="1"/>
        <v>0.4496000000000002</v>
      </c>
      <c r="G8" s="19"/>
    </row>
    <row r="9" spans="1:7" ht="15.75">
      <c r="A9" s="14">
        <v>4</v>
      </c>
      <c r="B9" s="11">
        <f t="shared" si="0"/>
        <v>0</v>
      </c>
      <c r="C9" s="22">
        <v>0</v>
      </c>
      <c r="D9" s="11">
        <f t="shared" si="2"/>
        <v>0</v>
      </c>
      <c r="E9" s="22">
        <v>0</v>
      </c>
      <c r="F9" s="15">
        <f t="shared" si="1"/>
        <v>0</v>
      </c>
      <c r="G9" s="19">
        <v>0.599</v>
      </c>
    </row>
    <row r="10" spans="1:7" ht="15.75">
      <c r="A10" s="14">
        <v>5</v>
      </c>
      <c r="B10" s="11">
        <f t="shared" si="0"/>
        <v>74.27</v>
      </c>
      <c r="C10" s="22">
        <v>17.739084742524124</v>
      </c>
      <c r="D10" s="11">
        <f t="shared" si="2"/>
        <v>75.702</v>
      </c>
      <c r="E10" s="22">
        <f>75.702/4.1868</f>
        <v>18.081112066494697</v>
      </c>
      <c r="F10" s="15">
        <f t="shared" si="1"/>
        <v>0.3420273239705729</v>
      </c>
      <c r="G10" s="19"/>
    </row>
    <row r="11" spans="1:7" ht="15.75">
      <c r="A11" s="14">
        <v>6</v>
      </c>
      <c r="B11" s="11">
        <f t="shared" si="0"/>
        <v>64.132</v>
      </c>
      <c r="C11" s="22">
        <v>15.317665042514571</v>
      </c>
      <c r="D11" s="11">
        <f t="shared" si="2"/>
        <v>65.129</v>
      </c>
      <c r="E11" s="22">
        <f>65.129/4.1868</f>
        <v>15.555794401452184</v>
      </c>
      <c r="F11" s="15">
        <f t="shared" si="1"/>
        <v>0.23812935893761278</v>
      </c>
      <c r="G11" s="19"/>
    </row>
    <row r="12" spans="1:7" ht="15.75">
      <c r="A12" s="14">
        <v>7</v>
      </c>
      <c r="B12" s="11">
        <f t="shared" si="0"/>
        <v>0</v>
      </c>
      <c r="C12" s="23">
        <v>0</v>
      </c>
      <c r="D12" s="11">
        <f t="shared" si="2"/>
        <v>0.49194899999999997</v>
      </c>
      <c r="E12" s="23">
        <v>0.1175</v>
      </c>
      <c r="F12" s="15">
        <f t="shared" si="1"/>
        <v>0.1175</v>
      </c>
      <c r="G12" s="19"/>
    </row>
    <row r="13" spans="1:7" ht="15.75">
      <c r="A13" s="14">
        <v>8</v>
      </c>
      <c r="B13" s="11">
        <f t="shared" si="0"/>
        <v>58.58463636</v>
      </c>
      <c r="C13" s="22">
        <v>13.9927</v>
      </c>
      <c r="D13" s="11">
        <f t="shared" si="2"/>
        <v>61.87922928</v>
      </c>
      <c r="E13" s="22">
        <v>14.7796</v>
      </c>
      <c r="F13" s="15">
        <f t="shared" si="1"/>
        <v>0.786900000000001</v>
      </c>
      <c r="G13" s="19"/>
    </row>
    <row r="14" spans="1:7" ht="15.75">
      <c r="A14" s="14">
        <v>9</v>
      </c>
      <c r="B14" s="11">
        <f t="shared" si="0"/>
        <v>16.328519999999997</v>
      </c>
      <c r="C14" s="22">
        <v>3.9</v>
      </c>
      <c r="D14" s="11">
        <f t="shared" si="2"/>
        <v>16.328519999999997</v>
      </c>
      <c r="E14" s="22">
        <v>3.9</v>
      </c>
      <c r="F14" s="16">
        <f t="shared" si="1"/>
        <v>0</v>
      </c>
      <c r="G14" s="19"/>
    </row>
    <row r="15" spans="1:7" ht="15.75">
      <c r="A15" s="14">
        <v>10</v>
      </c>
      <c r="B15" s="11">
        <f t="shared" si="0"/>
        <v>0</v>
      </c>
      <c r="C15" s="23">
        <v>0</v>
      </c>
      <c r="D15" s="11">
        <f t="shared" si="2"/>
        <v>0</v>
      </c>
      <c r="E15" s="23">
        <v>0</v>
      </c>
      <c r="F15" s="15">
        <f t="shared" si="1"/>
        <v>0</v>
      </c>
      <c r="G15" s="19">
        <v>0.567</v>
      </c>
    </row>
    <row r="16" spans="1:7" ht="15.75">
      <c r="A16" s="14">
        <v>11</v>
      </c>
      <c r="B16" s="11">
        <f t="shared" si="0"/>
        <v>56.749</v>
      </c>
      <c r="C16" s="22">
        <v>13.554265787713769</v>
      </c>
      <c r="D16" s="11">
        <f t="shared" si="2"/>
        <v>57.055</v>
      </c>
      <c r="E16" s="22">
        <f>57.055/4.1868</f>
        <v>13.62735263208178</v>
      </c>
      <c r="F16" s="15">
        <f t="shared" si="1"/>
        <v>0.07308684436801194</v>
      </c>
      <c r="G16" s="19"/>
    </row>
    <row r="17" spans="1:7" ht="15.75">
      <c r="A17" s="14">
        <v>12</v>
      </c>
      <c r="B17" s="11">
        <f t="shared" si="0"/>
        <v>37.928</v>
      </c>
      <c r="C17" s="24">
        <v>9.058947167287666</v>
      </c>
      <c r="D17" s="11">
        <f t="shared" si="2"/>
        <v>39.366</v>
      </c>
      <c r="E17" s="24">
        <f>39.366/4.1868</f>
        <v>9.402407566638006</v>
      </c>
      <c r="F17" s="15">
        <f t="shared" si="1"/>
        <v>0.3434603993503398</v>
      </c>
      <c r="G17" s="19"/>
    </row>
    <row r="18" spans="1:7" ht="15.75">
      <c r="A18" s="14">
        <v>13</v>
      </c>
      <c r="B18" s="11">
        <f t="shared" si="0"/>
        <v>103.689</v>
      </c>
      <c r="C18" s="22">
        <v>24.765692175408425</v>
      </c>
      <c r="D18" s="11">
        <f t="shared" si="2"/>
        <v>105.167</v>
      </c>
      <c r="E18" s="22">
        <f>105.167/4.1868</f>
        <v>25.118706410623865</v>
      </c>
      <c r="F18" s="15">
        <f t="shared" si="1"/>
        <v>0.35301423521543995</v>
      </c>
      <c r="G18" s="19"/>
    </row>
    <row r="19" spans="1:7" ht="15.75">
      <c r="A19" s="14">
        <v>14</v>
      </c>
      <c r="B19" s="11">
        <f t="shared" si="0"/>
        <v>2.1813228</v>
      </c>
      <c r="C19" s="25">
        <v>0.521</v>
      </c>
      <c r="D19" s="11">
        <f t="shared" si="2"/>
        <v>2.503</v>
      </c>
      <c r="E19" s="25">
        <f>2.503/4.1868</f>
        <v>0.5978312792586223</v>
      </c>
      <c r="F19" s="15">
        <f t="shared" si="1"/>
        <v>0.07683127925862232</v>
      </c>
      <c r="G19" s="19"/>
    </row>
    <row r="20" spans="1:7" ht="15.75">
      <c r="A20" s="14">
        <v>15</v>
      </c>
      <c r="B20" s="11">
        <f t="shared" si="0"/>
        <v>64.343</v>
      </c>
      <c r="C20" s="22">
        <v>15.368061526702972</v>
      </c>
      <c r="D20" s="11">
        <f t="shared" si="2"/>
        <v>66.673</v>
      </c>
      <c r="E20" s="22">
        <f>66.673/4.1868</f>
        <v>15.924572465845038</v>
      </c>
      <c r="F20" s="15">
        <f t="shared" si="1"/>
        <v>0.5565109391420666</v>
      </c>
      <c r="G20" s="19"/>
    </row>
    <row r="21" spans="1:7" ht="15.75">
      <c r="A21" s="14">
        <v>16</v>
      </c>
      <c r="B21" s="11">
        <f t="shared" si="0"/>
        <v>17.489</v>
      </c>
      <c r="C21" s="24">
        <v>4.177175886118277</v>
      </c>
      <c r="D21" s="11">
        <f t="shared" si="2"/>
        <v>18.053</v>
      </c>
      <c r="E21" s="24">
        <f>18.053/4.1868</f>
        <v>4.311884971816185</v>
      </c>
      <c r="F21" s="15">
        <f t="shared" si="1"/>
        <v>0.1347090856979083</v>
      </c>
      <c r="G21" s="19"/>
    </row>
    <row r="22" spans="1:7" ht="15.75">
      <c r="A22" s="14">
        <v>17</v>
      </c>
      <c r="B22" s="11">
        <f t="shared" si="0"/>
        <v>74.125</v>
      </c>
      <c r="C22" s="24">
        <v>17.704452087513136</v>
      </c>
      <c r="D22" s="11">
        <f t="shared" si="2"/>
        <v>75.389</v>
      </c>
      <c r="E22" s="24">
        <f>75.389/4.1868</f>
        <v>18.00635330085029</v>
      </c>
      <c r="F22" s="15">
        <f t="shared" si="1"/>
        <v>0.30190121333715325</v>
      </c>
      <c r="G22" s="19"/>
    </row>
    <row r="23" spans="1:7" ht="15.75">
      <c r="A23" s="14">
        <v>18</v>
      </c>
      <c r="B23" s="11">
        <f t="shared" si="0"/>
        <v>30.207762</v>
      </c>
      <c r="C23" s="24">
        <v>7.215</v>
      </c>
      <c r="D23" s="11">
        <f t="shared" si="2"/>
        <v>31.229341199999997</v>
      </c>
      <c r="E23" s="24">
        <v>7.459</v>
      </c>
      <c r="F23" s="15">
        <f t="shared" si="1"/>
        <v>0.24399999999999977</v>
      </c>
      <c r="G23" s="19"/>
    </row>
    <row r="24" spans="1:7" ht="15.75">
      <c r="A24" s="14">
        <v>19</v>
      </c>
      <c r="B24" s="11">
        <f t="shared" si="0"/>
        <v>51.881</v>
      </c>
      <c r="C24" s="22">
        <v>12.391563962931118</v>
      </c>
      <c r="D24" s="11">
        <f t="shared" si="2"/>
        <v>53.593</v>
      </c>
      <c r="E24" s="22">
        <f>53.593/4.1868</f>
        <v>12.800468137957392</v>
      </c>
      <c r="F24" s="15">
        <f t="shared" si="1"/>
        <v>0.4089041750262741</v>
      </c>
      <c r="G24" s="19"/>
    </row>
    <row r="25" spans="1:7" ht="15.75">
      <c r="A25" s="14">
        <v>20</v>
      </c>
      <c r="B25" s="11">
        <f t="shared" si="0"/>
        <v>16.0731252</v>
      </c>
      <c r="C25" s="22">
        <v>3.839</v>
      </c>
      <c r="D25" s="11">
        <f t="shared" si="2"/>
        <v>17.779</v>
      </c>
      <c r="E25" s="22">
        <f>17.779/4.1868</f>
        <v>4.246441196140251</v>
      </c>
      <c r="F25" s="15">
        <f t="shared" si="1"/>
        <v>0.40744119614025065</v>
      </c>
      <c r="G25" s="19"/>
    </row>
    <row r="26" spans="1:7" ht="15.75">
      <c r="A26" s="14">
        <v>21</v>
      </c>
      <c r="B26" s="11">
        <f t="shared" si="0"/>
        <v>0</v>
      </c>
      <c r="C26" s="28">
        <v>0</v>
      </c>
      <c r="D26" s="11">
        <f t="shared" si="2"/>
        <v>0</v>
      </c>
      <c r="E26" s="28">
        <v>0</v>
      </c>
      <c r="F26" s="15">
        <f t="shared" si="1"/>
        <v>0</v>
      </c>
      <c r="G26" s="19">
        <v>0.657</v>
      </c>
    </row>
    <row r="27" spans="1:7" ht="15.75">
      <c r="A27" s="14">
        <v>22</v>
      </c>
      <c r="B27" s="11">
        <f t="shared" si="0"/>
        <v>38.304</v>
      </c>
      <c r="C27" s="24">
        <v>9.148753224419606</v>
      </c>
      <c r="D27" s="11">
        <f t="shared" si="2"/>
        <v>39.756</v>
      </c>
      <c r="E27" s="24">
        <f>39.756/4.1868</f>
        <v>9.49555746632273</v>
      </c>
      <c r="F27" s="15">
        <f t="shared" si="1"/>
        <v>0.34680424190312387</v>
      </c>
      <c r="G27" s="19"/>
    </row>
    <row r="28" spans="1:7" ht="15.75">
      <c r="A28" s="14">
        <v>23</v>
      </c>
      <c r="B28" s="11">
        <f t="shared" si="0"/>
        <v>98.7331176</v>
      </c>
      <c r="C28" s="24">
        <v>23.582</v>
      </c>
      <c r="D28" s="11">
        <f t="shared" si="2"/>
        <v>99.709</v>
      </c>
      <c r="E28" s="24">
        <f>99.709/4.1868</f>
        <v>23.815085506830993</v>
      </c>
      <c r="F28" s="15">
        <f t="shared" si="1"/>
        <v>0.23308550683099227</v>
      </c>
      <c r="G28" s="19"/>
    </row>
    <row r="29" spans="1:7" ht="15.75">
      <c r="A29" s="14">
        <v>24</v>
      </c>
      <c r="B29" s="11">
        <f t="shared" si="0"/>
        <v>18.8447868</v>
      </c>
      <c r="C29" s="22">
        <v>4.501</v>
      </c>
      <c r="D29" s="11">
        <f t="shared" si="2"/>
        <v>19.172</v>
      </c>
      <c r="E29" s="22">
        <f>19.172/4.1868</f>
        <v>4.579153530142352</v>
      </c>
      <c r="F29" s="15">
        <f t="shared" si="1"/>
        <v>0.07815353014235171</v>
      </c>
      <c r="G29" s="19"/>
    </row>
    <row r="30" spans="1:7" ht="15.75">
      <c r="A30" s="14">
        <v>25</v>
      </c>
      <c r="B30" s="11">
        <f t="shared" si="0"/>
        <v>17.36</v>
      </c>
      <c r="C30" s="24">
        <v>4.146364765453329</v>
      </c>
      <c r="D30" s="11">
        <f t="shared" si="2"/>
        <v>17.798999999999996</v>
      </c>
      <c r="E30" s="24">
        <f>17.799/4.1868</f>
        <v>4.2512181140728</v>
      </c>
      <c r="F30" s="15">
        <f t="shared" si="1"/>
        <v>0.10485334861947049</v>
      </c>
      <c r="G30" s="19"/>
    </row>
    <row r="31" spans="1:7" ht="15.75">
      <c r="A31" s="14">
        <v>26</v>
      </c>
      <c r="B31" s="11">
        <f t="shared" si="0"/>
        <v>0</v>
      </c>
      <c r="C31" s="22">
        <v>0</v>
      </c>
      <c r="D31" s="11">
        <f t="shared" si="2"/>
        <v>0</v>
      </c>
      <c r="E31" s="22">
        <v>0</v>
      </c>
      <c r="F31" s="15">
        <f t="shared" si="1"/>
        <v>0</v>
      </c>
      <c r="G31" s="19">
        <v>1.254</v>
      </c>
    </row>
    <row r="32" spans="1:7" ht="15.75">
      <c r="A32" s="14">
        <v>27</v>
      </c>
      <c r="B32" s="11">
        <f t="shared" si="0"/>
        <v>69.479</v>
      </c>
      <c r="C32" s="22">
        <v>16.59477405178179</v>
      </c>
      <c r="D32" s="11">
        <f t="shared" si="2"/>
        <v>70.211</v>
      </c>
      <c r="E32" s="22">
        <f>70.211/4.1868</f>
        <v>16.769609248113117</v>
      </c>
      <c r="F32" s="15">
        <f t="shared" si="1"/>
        <v>0.17483519633132616</v>
      </c>
      <c r="G32" s="19"/>
    </row>
    <row r="33" spans="1:7" ht="15.75">
      <c r="A33" s="14">
        <v>28</v>
      </c>
      <c r="B33" s="11">
        <f t="shared" si="0"/>
        <v>57.769</v>
      </c>
      <c r="C33" s="22">
        <v>13.797888602273813</v>
      </c>
      <c r="D33" s="11">
        <f t="shared" si="2"/>
        <v>59.552</v>
      </c>
      <c r="E33" s="22">
        <f>59.552/4.1868</f>
        <v>14.223750835960638</v>
      </c>
      <c r="F33" s="15">
        <f t="shared" si="1"/>
        <v>0.42586223368682496</v>
      </c>
      <c r="G33" s="19"/>
    </row>
    <row r="34" spans="1:7" ht="15.75">
      <c r="A34" s="14">
        <v>29</v>
      </c>
      <c r="B34" s="11">
        <f t="shared" si="0"/>
        <v>22.305000000000003</v>
      </c>
      <c r="C34" s="24">
        <v>5.3274577242762975</v>
      </c>
      <c r="D34" s="11">
        <f t="shared" si="2"/>
        <v>22.628</v>
      </c>
      <c r="E34" s="24">
        <f>22.628/4.1868</f>
        <v>5.404604948886979</v>
      </c>
      <c r="F34" s="15">
        <f t="shared" si="1"/>
        <v>0.07714722461068124</v>
      </c>
      <c r="G34" s="19"/>
    </row>
    <row r="35" spans="1:7" ht="15.75">
      <c r="A35" s="14">
        <v>30</v>
      </c>
      <c r="B35" s="11">
        <f t="shared" si="0"/>
        <v>3.044</v>
      </c>
      <c r="C35" s="24">
        <v>0.7270469093340977</v>
      </c>
      <c r="D35" s="11">
        <f t="shared" si="2"/>
        <v>3.053</v>
      </c>
      <c r="E35" s="24">
        <f>3.053/4.1868</f>
        <v>0.7291965224037451</v>
      </c>
      <c r="F35" s="15">
        <f t="shared" si="1"/>
        <v>0.002149613069647449</v>
      </c>
      <c r="G35" s="19"/>
    </row>
    <row r="36" spans="1:7" ht="15.75">
      <c r="A36" s="14">
        <v>31</v>
      </c>
      <c r="B36" s="11">
        <f t="shared" si="0"/>
        <v>1.803</v>
      </c>
      <c r="C36" s="24">
        <v>0.43063915161937516</v>
      </c>
      <c r="D36" s="11">
        <f t="shared" si="2"/>
        <v>1.803</v>
      </c>
      <c r="E36" s="24">
        <v>0.43063915161937516</v>
      </c>
      <c r="F36" s="15">
        <f t="shared" si="1"/>
        <v>0</v>
      </c>
      <c r="G36" s="19"/>
    </row>
    <row r="37" spans="1:7" ht="15.75">
      <c r="A37" s="14">
        <v>32</v>
      </c>
      <c r="B37" s="11">
        <f t="shared" si="0"/>
        <v>15.1</v>
      </c>
      <c r="C37" s="24">
        <v>3.606573039075189</v>
      </c>
      <c r="D37" s="11">
        <f t="shared" si="2"/>
        <v>15.1</v>
      </c>
      <c r="E37" s="24">
        <v>3.606573039075189</v>
      </c>
      <c r="F37" s="15">
        <f t="shared" si="1"/>
        <v>0</v>
      </c>
      <c r="G37" s="19"/>
    </row>
    <row r="38" spans="1:7" ht="15.75">
      <c r="A38" s="14">
        <v>33</v>
      </c>
      <c r="B38" s="11">
        <f aca="true" t="shared" si="3" ref="B38:B55">C38*4.1868</f>
        <v>36.642999999999994</v>
      </c>
      <c r="C38" s="24">
        <v>8.752030190121333</v>
      </c>
      <c r="D38" s="11">
        <f t="shared" si="2"/>
        <v>37.381</v>
      </c>
      <c r="E38" s="24">
        <f>37.381/4.1868</f>
        <v>8.928298461832426</v>
      </c>
      <c r="F38" s="15">
        <f t="shared" si="1"/>
        <v>0.17626827171109305</v>
      </c>
      <c r="G38" s="19"/>
    </row>
    <row r="39" spans="1:7" ht="15.75">
      <c r="A39" s="14">
        <v>34</v>
      </c>
      <c r="B39" s="11">
        <f t="shared" si="3"/>
        <v>18.011</v>
      </c>
      <c r="C39" s="22">
        <v>4.301853444157829</v>
      </c>
      <c r="D39" s="11">
        <f t="shared" si="2"/>
        <v>18.011</v>
      </c>
      <c r="E39" s="22">
        <v>4.301853444157829</v>
      </c>
      <c r="F39" s="15">
        <f t="shared" si="1"/>
        <v>0</v>
      </c>
      <c r="G39" s="19"/>
    </row>
    <row r="40" spans="1:7" ht="15.75">
      <c r="A40" s="14">
        <v>35</v>
      </c>
      <c r="B40" s="11">
        <f t="shared" si="3"/>
        <v>38.562</v>
      </c>
      <c r="C40" s="22">
        <v>9.210375465749499</v>
      </c>
      <c r="D40" s="11">
        <f t="shared" si="2"/>
        <v>39.251</v>
      </c>
      <c r="E40" s="22">
        <f>39.251/4.1868</f>
        <v>9.374940288525844</v>
      </c>
      <c r="F40" s="15">
        <f t="shared" si="1"/>
        <v>0.1645648227763452</v>
      </c>
      <c r="G40" s="19"/>
    </row>
    <row r="41" spans="1:7" ht="15.75">
      <c r="A41" s="14">
        <v>36</v>
      </c>
      <c r="B41" s="11">
        <f t="shared" si="3"/>
        <v>4.182</v>
      </c>
      <c r="C41" s="22">
        <v>0.9988535396961882</v>
      </c>
      <c r="D41" s="11">
        <f t="shared" si="2"/>
        <v>4.182</v>
      </c>
      <c r="E41" s="22">
        <v>0.9988535396961882</v>
      </c>
      <c r="F41" s="15">
        <f t="shared" si="1"/>
        <v>0</v>
      </c>
      <c r="G41" s="19"/>
    </row>
    <row r="42" spans="1:7" ht="15.75">
      <c r="A42" s="14">
        <v>37</v>
      </c>
      <c r="B42" s="11">
        <f t="shared" si="3"/>
        <v>32.547</v>
      </c>
      <c r="C42" s="22">
        <v>7.77371739753511</v>
      </c>
      <c r="D42" s="11">
        <f t="shared" si="2"/>
        <v>33.015</v>
      </c>
      <c r="E42" s="22">
        <f>33.015/4.1868</f>
        <v>7.885497277156779</v>
      </c>
      <c r="F42" s="15">
        <f t="shared" si="1"/>
        <v>0.11177987962166913</v>
      </c>
      <c r="G42" s="19"/>
    </row>
    <row r="43" spans="1:7" ht="15.75">
      <c r="A43" s="14">
        <v>38</v>
      </c>
      <c r="B43" s="11">
        <f t="shared" si="3"/>
        <v>92.1598416</v>
      </c>
      <c r="C43" s="23">
        <v>22.012</v>
      </c>
      <c r="D43" s="11">
        <f t="shared" si="2"/>
        <v>93.287</v>
      </c>
      <c r="E43" s="23">
        <f>93.287/4.1868</f>
        <v>22.281217158689216</v>
      </c>
      <c r="F43" s="15">
        <f t="shared" si="1"/>
        <v>0.2692171586892158</v>
      </c>
      <c r="G43" s="19"/>
    </row>
    <row r="44" spans="1:7" ht="15.75">
      <c r="A44" s="14">
        <v>39</v>
      </c>
      <c r="B44" s="11">
        <f t="shared" si="3"/>
        <v>0</v>
      </c>
      <c r="C44" s="22">
        <v>0</v>
      </c>
      <c r="D44" s="11">
        <f t="shared" si="2"/>
        <v>0</v>
      </c>
      <c r="E44" s="22">
        <v>0</v>
      </c>
      <c r="F44" s="15">
        <f t="shared" si="1"/>
        <v>0</v>
      </c>
      <c r="G44" s="19">
        <v>0.656</v>
      </c>
    </row>
    <row r="45" spans="1:7" ht="15.75">
      <c r="A45" s="14">
        <v>40</v>
      </c>
      <c r="B45" s="11">
        <f t="shared" si="3"/>
        <v>0.795492</v>
      </c>
      <c r="C45" s="22">
        <v>0.19</v>
      </c>
      <c r="D45" s="11">
        <f t="shared" si="2"/>
        <v>0.795492</v>
      </c>
      <c r="E45" s="22">
        <v>0.19</v>
      </c>
      <c r="F45" s="15">
        <f t="shared" si="1"/>
        <v>0</v>
      </c>
      <c r="G45" s="19"/>
    </row>
    <row r="46" spans="1:7" ht="15.75">
      <c r="A46" s="14">
        <v>41</v>
      </c>
      <c r="B46" s="11">
        <f t="shared" si="3"/>
        <v>0</v>
      </c>
      <c r="C46" s="23">
        <v>0</v>
      </c>
      <c r="D46" s="11">
        <f t="shared" si="2"/>
        <v>0</v>
      </c>
      <c r="E46" s="23">
        <v>0</v>
      </c>
      <c r="F46" s="15">
        <f t="shared" si="1"/>
        <v>0</v>
      </c>
      <c r="G46" s="19">
        <v>0.594</v>
      </c>
    </row>
    <row r="47" spans="1:7" ht="15.75">
      <c r="A47" s="14">
        <v>42</v>
      </c>
      <c r="B47" s="11">
        <f t="shared" si="3"/>
        <v>10.9401084</v>
      </c>
      <c r="C47" s="24">
        <v>2.613</v>
      </c>
      <c r="D47" s="11">
        <f t="shared" si="2"/>
        <v>11.139</v>
      </c>
      <c r="E47" s="24">
        <f>11.139/4.1868</f>
        <v>2.6605044425336772</v>
      </c>
      <c r="F47" s="15">
        <f t="shared" si="1"/>
        <v>0.04750444253367725</v>
      </c>
      <c r="G47" s="19"/>
    </row>
    <row r="48" spans="1:7" ht="15.75">
      <c r="A48" s="14">
        <v>43</v>
      </c>
      <c r="B48" s="11">
        <f t="shared" si="3"/>
        <v>26.248</v>
      </c>
      <c r="C48" s="22">
        <v>6.269227094678514</v>
      </c>
      <c r="D48" s="11">
        <f t="shared" si="2"/>
        <v>27.627</v>
      </c>
      <c r="E48" s="22">
        <f>27.627/4.1868</f>
        <v>6.59859558612783</v>
      </c>
      <c r="F48" s="15">
        <f t="shared" si="1"/>
        <v>0.32936849144931646</v>
      </c>
      <c r="G48" s="19"/>
    </row>
    <row r="49" spans="1:7" ht="15.75">
      <c r="A49" s="14">
        <v>44</v>
      </c>
      <c r="B49" s="11">
        <f t="shared" si="3"/>
        <v>66.3356592</v>
      </c>
      <c r="C49" s="22">
        <v>15.844</v>
      </c>
      <c r="D49" s="11">
        <f t="shared" si="2"/>
        <v>69.438</v>
      </c>
      <c r="E49" s="22">
        <f>69.438/4.1868</f>
        <v>16.584981370020063</v>
      </c>
      <c r="F49" s="15">
        <f t="shared" si="1"/>
        <v>0.740981370020064</v>
      </c>
      <c r="G49" s="19"/>
    </row>
    <row r="50" spans="1:7" ht="15.75">
      <c r="A50" s="14">
        <v>45</v>
      </c>
      <c r="B50" s="11">
        <f t="shared" si="3"/>
        <v>64.8995868</v>
      </c>
      <c r="C50" s="24">
        <v>15.501</v>
      </c>
      <c r="D50" s="11">
        <f t="shared" si="2"/>
        <v>65.436</v>
      </c>
      <c r="E50" s="24">
        <f>65.436/4.1868</f>
        <v>15.629120091716826</v>
      </c>
      <c r="F50" s="15">
        <f t="shared" si="1"/>
        <v>0.12812009171682703</v>
      </c>
      <c r="G50" s="19"/>
    </row>
    <row r="51" spans="1:7" ht="15.75">
      <c r="A51" s="14">
        <v>46</v>
      </c>
      <c r="B51" s="11">
        <f t="shared" si="3"/>
        <v>0</v>
      </c>
      <c r="C51" s="23">
        <v>0</v>
      </c>
      <c r="D51" s="11">
        <f t="shared" si="2"/>
        <v>0</v>
      </c>
      <c r="E51" s="23">
        <v>0</v>
      </c>
      <c r="F51" s="15">
        <f t="shared" si="1"/>
        <v>0</v>
      </c>
      <c r="G51" s="19">
        <v>0.567</v>
      </c>
    </row>
    <row r="52" spans="1:7" ht="15.75">
      <c r="A52" s="14">
        <v>47</v>
      </c>
      <c r="B52" s="11">
        <f t="shared" si="3"/>
        <v>12.785000000000002</v>
      </c>
      <c r="C52" s="24">
        <v>3.053644788382536</v>
      </c>
      <c r="D52" s="11">
        <f t="shared" si="2"/>
        <v>12.785000000000002</v>
      </c>
      <c r="E52" s="24">
        <v>3.053644788382536</v>
      </c>
      <c r="F52" s="15">
        <f t="shared" si="1"/>
        <v>0</v>
      </c>
      <c r="G52" s="19"/>
    </row>
    <row r="53" spans="1:7" ht="15.75">
      <c r="A53" s="14">
        <v>48</v>
      </c>
      <c r="B53" s="11">
        <f t="shared" si="3"/>
        <v>43.027743599999994</v>
      </c>
      <c r="C53" s="23">
        <v>10.277</v>
      </c>
      <c r="D53" s="11">
        <f t="shared" si="2"/>
        <v>43.027743599999994</v>
      </c>
      <c r="E53" s="23">
        <v>10.277</v>
      </c>
      <c r="F53" s="15">
        <f t="shared" si="1"/>
        <v>0</v>
      </c>
      <c r="G53" s="19"/>
    </row>
    <row r="54" spans="1:7" ht="15.75">
      <c r="A54" s="14">
        <v>49</v>
      </c>
      <c r="B54" s="11">
        <f t="shared" si="3"/>
        <v>95.8609728</v>
      </c>
      <c r="C54" s="24">
        <v>22.896</v>
      </c>
      <c r="D54" s="11">
        <f t="shared" si="2"/>
        <v>95.8609728</v>
      </c>
      <c r="E54" s="24">
        <v>22.896</v>
      </c>
      <c r="F54" s="15">
        <f t="shared" si="1"/>
        <v>0</v>
      </c>
      <c r="G54" s="19"/>
    </row>
    <row r="55" spans="1:7" ht="15.75">
      <c r="A55" s="14">
        <v>50</v>
      </c>
      <c r="B55" s="10">
        <f t="shared" si="3"/>
        <v>32.856</v>
      </c>
      <c r="C55" s="24">
        <v>7.847520779593007</v>
      </c>
      <c r="D55" s="11">
        <f t="shared" si="2"/>
        <v>34.052</v>
      </c>
      <c r="E55" s="24">
        <f>34.052/4.1868</f>
        <v>8.133180471959491</v>
      </c>
      <c r="F55" s="15">
        <f t="shared" si="1"/>
        <v>0.28565969236648403</v>
      </c>
      <c r="G55" s="19"/>
    </row>
    <row r="56" spans="1:7" s="8" customFormat="1" ht="15.75">
      <c r="A56" s="17">
        <v>51</v>
      </c>
      <c r="B56" s="15">
        <v>0</v>
      </c>
      <c r="C56" s="22">
        <v>22.87</v>
      </c>
      <c r="D56" s="18">
        <v>0</v>
      </c>
      <c r="E56" s="22">
        <f>95.963/4.1868</f>
        <v>22.920368778064393</v>
      </c>
      <c r="F56" s="15">
        <f t="shared" si="1"/>
        <v>0.05036877806439222</v>
      </c>
      <c r="G56" s="19"/>
    </row>
    <row r="57" spans="1:7" ht="15.75">
      <c r="A57" s="14">
        <v>52</v>
      </c>
      <c r="B57" s="11">
        <f aca="true" t="shared" si="4" ref="B57:B120">C57*4.1868</f>
        <v>0</v>
      </c>
      <c r="C57" s="22">
        <v>0</v>
      </c>
      <c r="D57" s="10">
        <f aca="true" t="shared" si="5" ref="D57:D70">E57*4.1868</f>
        <v>0</v>
      </c>
      <c r="E57" s="22">
        <v>0</v>
      </c>
      <c r="F57" s="15">
        <f t="shared" si="1"/>
        <v>0</v>
      </c>
      <c r="G57" s="19">
        <v>0.542</v>
      </c>
    </row>
    <row r="58" spans="1:7" ht="15.75">
      <c r="A58" s="14">
        <v>53</v>
      </c>
      <c r="B58" s="11">
        <f t="shared" si="4"/>
        <v>48.3659136</v>
      </c>
      <c r="C58" s="22">
        <v>11.552</v>
      </c>
      <c r="D58" s="11">
        <f t="shared" si="5"/>
        <v>48.7</v>
      </c>
      <c r="E58" s="22">
        <f>48.7/4.1868</f>
        <v>11.631795165759053</v>
      </c>
      <c r="F58" s="15">
        <f t="shared" si="1"/>
        <v>0.07979516575905343</v>
      </c>
      <c r="G58" s="19"/>
    </row>
    <row r="59" spans="1:7" ht="15.75">
      <c r="A59" s="14">
        <v>54</v>
      </c>
      <c r="B59" s="11">
        <f t="shared" si="4"/>
        <v>107.28</v>
      </c>
      <c r="C59" s="22">
        <v>25.623387790197764</v>
      </c>
      <c r="D59" s="11">
        <f t="shared" si="5"/>
        <v>108.094</v>
      </c>
      <c r="E59" s="22">
        <f>108.094/4.1868</f>
        <v>25.817808350052545</v>
      </c>
      <c r="F59" s="15">
        <f t="shared" si="1"/>
        <v>0.19442055985478035</v>
      </c>
      <c r="G59" s="19"/>
    </row>
    <row r="60" spans="1:7" ht="15.75">
      <c r="A60" s="14">
        <v>55</v>
      </c>
      <c r="B60" s="11">
        <f t="shared" si="4"/>
        <v>0</v>
      </c>
      <c r="C60" s="24">
        <v>0</v>
      </c>
      <c r="D60" s="11">
        <f t="shared" si="5"/>
        <v>1.1974247999999998</v>
      </c>
      <c r="E60" s="24">
        <v>0.286</v>
      </c>
      <c r="F60" s="15">
        <f t="shared" si="1"/>
        <v>0.286</v>
      </c>
      <c r="G60" s="19"/>
    </row>
    <row r="61" spans="1:7" ht="15.75">
      <c r="A61" s="14">
        <v>56</v>
      </c>
      <c r="B61" s="11">
        <f t="shared" si="4"/>
        <v>0.6657012</v>
      </c>
      <c r="C61" s="22">
        <v>0.159</v>
      </c>
      <c r="D61" s="11">
        <f t="shared" si="5"/>
        <v>0.685</v>
      </c>
      <c r="E61" s="22">
        <f>0.685/4.1868</f>
        <v>0.16360943918983473</v>
      </c>
      <c r="F61" s="15">
        <f t="shared" si="1"/>
        <v>0.004609439189834724</v>
      </c>
      <c r="G61" s="19"/>
    </row>
    <row r="62" spans="1:7" ht="15.75">
      <c r="A62" s="14">
        <v>57</v>
      </c>
      <c r="B62" s="11">
        <f t="shared" si="4"/>
        <v>0</v>
      </c>
      <c r="C62" s="23">
        <v>0</v>
      </c>
      <c r="D62" s="11">
        <f t="shared" si="5"/>
        <v>0</v>
      </c>
      <c r="E62" s="23">
        <v>0</v>
      </c>
      <c r="F62" s="15">
        <f t="shared" si="1"/>
        <v>0</v>
      </c>
      <c r="G62" s="19">
        <v>0.66</v>
      </c>
    </row>
    <row r="63" spans="1:7" ht="15.75">
      <c r="A63" s="14">
        <v>58</v>
      </c>
      <c r="B63" s="11">
        <f t="shared" si="4"/>
        <v>0.002</v>
      </c>
      <c r="C63" s="24">
        <v>0.0004776917932549919</v>
      </c>
      <c r="D63" s="11">
        <f t="shared" si="5"/>
        <v>0.002</v>
      </c>
      <c r="E63" s="24">
        <v>0.0004776917932549919</v>
      </c>
      <c r="F63" s="15">
        <f t="shared" si="1"/>
        <v>0</v>
      </c>
      <c r="G63" s="19">
        <v>0.597</v>
      </c>
    </row>
    <row r="64" spans="1:7" ht="15.75">
      <c r="A64" s="14">
        <v>59</v>
      </c>
      <c r="B64" s="11">
        <f t="shared" si="4"/>
        <v>8.771346000000001</v>
      </c>
      <c r="C64" s="24">
        <v>2.095</v>
      </c>
      <c r="D64" s="11">
        <f t="shared" si="5"/>
        <v>8.771346000000001</v>
      </c>
      <c r="E64" s="24">
        <v>2.095</v>
      </c>
      <c r="F64" s="15">
        <f t="shared" si="1"/>
        <v>0</v>
      </c>
      <c r="G64" s="19"/>
    </row>
    <row r="65" spans="1:7" ht="15.75">
      <c r="A65" s="14">
        <v>60</v>
      </c>
      <c r="B65" s="11">
        <f t="shared" si="4"/>
        <v>0</v>
      </c>
      <c r="C65" s="22">
        <v>0</v>
      </c>
      <c r="D65" s="11">
        <f t="shared" si="5"/>
        <v>0</v>
      </c>
      <c r="E65" s="22">
        <v>0</v>
      </c>
      <c r="F65" s="15">
        <f t="shared" si="1"/>
        <v>0</v>
      </c>
      <c r="G65" s="19">
        <v>0.974</v>
      </c>
    </row>
    <row r="66" spans="1:7" ht="15.75">
      <c r="A66" s="14">
        <v>61</v>
      </c>
      <c r="B66" s="11">
        <f t="shared" si="4"/>
        <v>27.584</v>
      </c>
      <c r="C66" s="24">
        <v>6.588325212572848</v>
      </c>
      <c r="D66" s="11">
        <f t="shared" si="5"/>
        <v>28.514</v>
      </c>
      <c r="E66" s="24">
        <f>28.514/4.1868</f>
        <v>6.810451896436419</v>
      </c>
      <c r="F66" s="15">
        <f t="shared" si="1"/>
        <v>0.22212668386357048</v>
      </c>
      <c r="G66" s="19"/>
    </row>
    <row r="67" spans="1:7" ht="15.75">
      <c r="A67" s="14">
        <v>62</v>
      </c>
      <c r="B67" s="11">
        <f t="shared" si="4"/>
        <v>8.562006</v>
      </c>
      <c r="C67" s="22">
        <v>2.045</v>
      </c>
      <c r="D67" s="11">
        <f t="shared" si="5"/>
        <v>11.20638888</v>
      </c>
      <c r="E67" s="22">
        <v>2.6766</v>
      </c>
      <c r="F67" s="15">
        <f t="shared" si="1"/>
        <v>0.6316000000000002</v>
      </c>
      <c r="G67" s="19"/>
    </row>
    <row r="68" spans="1:7" ht="15.75">
      <c r="A68" s="14">
        <v>63</v>
      </c>
      <c r="B68" s="11">
        <f t="shared" si="4"/>
        <v>27.855000000000004</v>
      </c>
      <c r="C68" s="22">
        <v>6.6530524505589</v>
      </c>
      <c r="D68" s="11">
        <f t="shared" si="5"/>
        <v>30.437</v>
      </c>
      <c r="E68" s="22">
        <f>30.437/4.1868</f>
        <v>7.2697525556510945</v>
      </c>
      <c r="F68" s="15">
        <f t="shared" si="1"/>
        <v>0.6167001050921943</v>
      </c>
      <c r="G68" s="19"/>
    </row>
    <row r="69" spans="1:7" ht="15.75">
      <c r="A69" s="14">
        <v>64</v>
      </c>
      <c r="B69" s="11">
        <f t="shared" si="4"/>
        <v>87.00589079999999</v>
      </c>
      <c r="C69" s="22">
        <v>20.781</v>
      </c>
      <c r="D69" s="11">
        <f t="shared" si="5"/>
        <v>87.00589079999999</v>
      </c>
      <c r="E69" s="22">
        <v>20.781</v>
      </c>
      <c r="F69" s="15">
        <f t="shared" si="1"/>
        <v>0</v>
      </c>
      <c r="G69" s="19"/>
    </row>
    <row r="70" spans="1:7" ht="15.75">
      <c r="A70" s="14">
        <v>65</v>
      </c>
      <c r="B70" s="11">
        <f t="shared" si="4"/>
        <v>3.7220652</v>
      </c>
      <c r="C70" s="22">
        <v>0.889</v>
      </c>
      <c r="D70" s="11">
        <f t="shared" si="5"/>
        <v>4.0653828</v>
      </c>
      <c r="E70" s="22">
        <v>0.971</v>
      </c>
      <c r="F70" s="15">
        <f aca="true" t="shared" si="6" ref="F70:F133">E70-C70</f>
        <v>0.08199999999999996</v>
      </c>
      <c r="G70" s="19"/>
    </row>
    <row r="71" spans="1:7" ht="15.75">
      <c r="A71" s="14">
        <v>66</v>
      </c>
      <c r="B71" s="11">
        <f t="shared" si="4"/>
        <v>45.082</v>
      </c>
      <c r="C71" s="24">
        <v>10.767650711760773</v>
      </c>
      <c r="D71" s="11">
        <f aca="true" t="shared" si="7" ref="D71:D134">E71*4.1868</f>
        <v>45.473</v>
      </c>
      <c r="E71" s="24">
        <f>45.473/4.1868</f>
        <v>10.861039457342123</v>
      </c>
      <c r="F71" s="15">
        <f t="shared" si="6"/>
        <v>0.09338874558135046</v>
      </c>
      <c r="G71" s="19"/>
    </row>
    <row r="72" spans="1:7" ht="15.75">
      <c r="A72" s="14">
        <v>67</v>
      </c>
      <c r="B72" s="11">
        <f t="shared" si="4"/>
        <v>26.938</v>
      </c>
      <c r="C72" s="22">
        <v>6.434030763351486</v>
      </c>
      <c r="D72" s="11">
        <f t="shared" si="7"/>
        <v>27.833</v>
      </c>
      <c r="E72" s="22">
        <f>27.833/4.1868</f>
        <v>6.647797840833094</v>
      </c>
      <c r="F72" s="15">
        <f t="shared" si="6"/>
        <v>0.2137670774816085</v>
      </c>
      <c r="G72" s="19"/>
    </row>
    <row r="73" spans="1:7" ht="15.75">
      <c r="A73" s="14">
        <v>68</v>
      </c>
      <c r="B73" s="11">
        <f t="shared" si="4"/>
        <v>0</v>
      </c>
      <c r="C73" s="22">
        <v>0</v>
      </c>
      <c r="D73" s="11">
        <f t="shared" si="7"/>
        <v>0</v>
      </c>
      <c r="E73" s="22">
        <v>0</v>
      </c>
      <c r="F73" s="15">
        <f t="shared" si="6"/>
        <v>0</v>
      </c>
      <c r="G73" s="19">
        <v>0.599</v>
      </c>
    </row>
    <row r="74" spans="1:7" ht="15.75">
      <c r="A74" s="14">
        <v>69</v>
      </c>
      <c r="B74" s="11">
        <f t="shared" si="4"/>
        <v>35.846</v>
      </c>
      <c r="C74" s="22">
        <v>8.56167001050922</v>
      </c>
      <c r="D74" s="11">
        <f t="shared" si="7"/>
        <v>35.846</v>
      </c>
      <c r="E74" s="22">
        <v>8.56167001050922</v>
      </c>
      <c r="F74" s="15">
        <f t="shared" si="6"/>
        <v>0</v>
      </c>
      <c r="G74" s="19"/>
    </row>
    <row r="75" spans="1:7" ht="15.75">
      <c r="A75" s="14">
        <v>70</v>
      </c>
      <c r="B75" s="11">
        <f t="shared" si="4"/>
        <v>46.881</v>
      </c>
      <c r="C75" s="22">
        <v>11.197334479793637</v>
      </c>
      <c r="D75" s="11">
        <f t="shared" si="7"/>
        <v>46.881</v>
      </c>
      <c r="E75" s="22">
        <v>11.197334479793637</v>
      </c>
      <c r="F75" s="15">
        <f t="shared" si="6"/>
        <v>0</v>
      </c>
      <c r="G75" s="19"/>
    </row>
    <row r="76" spans="1:7" ht="15.75">
      <c r="A76" s="14">
        <v>71</v>
      </c>
      <c r="B76" s="11">
        <f t="shared" si="4"/>
        <v>64.141776</v>
      </c>
      <c r="C76" s="22">
        <v>15.32</v>
      </c>
      <c r="D76" s="11">
        <f t="shared" si="7"/>
        <v>64.141776</v>
      </c>
      <c r="E76" s="22">
        <v>15.32</v>
      </c>
      <c r="F76" s="15">
        <f t="shared" si="6"/>
        <v>0</v>
      </c>
      <c r="G76" s="19"/>
    </row>
    <row r="77" spans="1:7" ht="15.75">
      <c r="A77" s="14">
        <v>72</v>
      </c>
      <c r="B77" s="11">
        <f t="shared" si="4"/>
        <v>114.227</v>
      </c>
      <c r="C77" s="22">
        <v>27.28265023406898</v>
      </c>
      <c r="D77" s="11">
        <f t="shared" si="7"/>
        <v>114.227</v>
      </c>
      <c r="E77" s="22">
        <v>27.28265023406898</v>
      </c>
      <c r="F77" s="15">
        <f t="shared" si="6"/>
        <v>0</v>
      </c>
      <c r="G77" s="19"/>
    </row>
    <row r="78" spans="1:7" ht="15.75">
      <c r="A78" s="14">
        <v>73</v>
      </c>
      <c r="B78" s="11">
        <f t="shared" si="4"/>
        <v>23.339</v>
      </c>
      <c r="C78" s="22">
        <v>5.574424381389128</v>
      </c>
      <c r="D78" s="11">
        <f t="shared" si="7"/>
        <v>24.011</v>
      </c>
      <c r="E78" s="22">
        <f>24.011/4.1868</f>
        <v>5.734928823922805</v>
      </c>
      <c r="F78" s="15">
        <f t="shared" si="6"/>
        <v>0.1605044425336768</v>
      </c>
      <c r="G78" s="19"/>
    </row>
    <row r="79" spans="1:7" ht="15.75">
      <c r="A79" s="14">
        <v>74</v>
      </c>
      <c r="B79" s="11">
        <f t="shared" si="4"/>
        <v>34.837</v>
      </c>
      <c r="C79" s="22">
        <v>8.320674500812077</v>
      </c>
      <c r="D79" s="11">
        <f t="shared" si="7"/>
        <v>35.353</v>
      </c>
      <c r="E79" s="22">
        <f>35.353/4.1868</f>
        <v>8.443918983471864</v>
      </c>
      <c r="F79" s="15">
        <f t="shared" si="6"/>
        <v>0.12324448265978738</v>
      </c>
      <c r="G79" s="19"/>
    </row>
    <row r="80" spans="1:7" ht="15.75">
      <c r="A80" s="14">
        <v>75</v>
      </c>
      <c r="B80" s="11">
        <f t="shared" si="4"/>
        <v>28.901000000000003</v>
      </c>
      <c r="C80" s="22">
        <v>6.902885258431261</v>
      </c>
      <c r="D80" s="11">
        <f t="shared" si="7"/>
        <v>28.901000000000003</v>
      </c>
      <c r="E80" s="22">
        <v>6.902885258431261</v>
      </c>
      <c r="F80" s="15">
        <f t="shared" si="6"/>
        <v>0</v>
      </c>
      <c r="G80" s="19"/>
    </row>
    <row r="81" spans="1:7" ht="15.75">
      <c r="A81" s="14">
        <v>76</v>
      </c>
      <c r="B81" s="11">
        <f t="shared" si="4"/>
        <v>0</v>
      </c>
      <c r="C81" s="26">
        <v>0</v>
      </c>
      <c r="D81" s="11">
        <f t="shared" si="7"/>
        <v>0</v>
      </c>
      <c r="E81" s="26">
        <v>0</v>
      </c>
      <c r="F81" s="15">
        <f t="shared" si="6"/>
        <v>0</v>
      </c>
      <c r="G81" s="19">
        <v>0.596</v>
      </c>
    </row>
    <row r="82" spans="1:7" ht="15.75">
      <c r="A82" s="14">
        <v>77</v>
      </c>
      <c r="B82" s="11">
        <f t="shared" si="4"/>
        <v>65.345</v>
      </c>
      <c r="C82" s="22">
        <v>15.607385115123723</v>
      </c>
      <c r="D82" s="11">
        <f t="shared" si="7"/>
        <v>65.703</v>
      </c>
      <c r="E82" s="22">
        <f>65.703/4.1868</f>
        <v>15.692891946116367</v>
      </c>
      <c r="F82" s="15">
        <f t="shared" si="6"/>
        <v>0.08550683099264411</v>
      </c>
      <c r="G82" s="19"/>
    </row>
    <row r="83" spans="1:7" ht="15.75">
      <c r="A83" s="14">
        <v>78</v>
      </c>
      <c r="B83" s="11">
        <f t="shared" si="4"/>
        <v>48.966</v>
      </c>
      <c r="C83" s="22">
        <v>11.695328174261967</v>
      </c>
      <c r="D83" s="11">
        <f t="shared" si="7"/>
        <v>50.324</v>
      </c>
      <c r="E83" s="22">
        <f>50.324/4.1868</f>
        <v>12.019680901882106</v>
      </c>
      <c r="F83" s="15">
        <f t="shared" si="6"/>
        <v>0.32435272762013945</v>
      </c>
      <c r="G83" s="19"/>
    </row>
    <row r="84" spans="1:7" ht="15.75">
      <c r="A84" s="14">
        <v>79</v>
      </c>
      <c r="B84" s="11">
        <f t="shared" si="4"/>
        <v>0</v>
      </c>
      <c r="C84" s="22">
        <v>0</v>
      </c>
      <c r="D84" s="11">
        <f t="shared" si="7"/>
        <v>0.0753624</v>
      </c>
      <c r="E84" s="22">
        <v>0.018</v>
      </c>
      <c r="F84" s="15">
        <f t="shared" si="6"/>
        <v>0.018</v>
      </c>
      <c r="G84" s="19"/>
    </row>
    <row r="85" spans="1:7" ht="15.75">
      <c r="A85" s="14">
        <v>80</v>
      </c>
      <c r="B85" s="11">
        <f t="shared" si="4"/>
        <v>95.638</v>
      </c>
      <c r="C85" s="22">
        <v>22.84274386166046</v>
      </c>
      <c r="D85" s="11">
        <f t="shared" si="7"/>
        <v>97.8</v>
      </c>
      <c r="E85" s="22">
        <f>97.8/4.1868</f>
        <v>23.359128690169104</v>
      </c>
      <c r="F85" s="15">
        <f t="shared" si="6"/>
        <v>0.5163848285086452</v>
      </c>
      <c r="G85" s="19"/>
    </row>
    <row r="86" spans="1:7" ht="15.75">
      <c r="A86" s="14">
        <v>81</v>
      </c>
      <c r="B86" s="11">
        <f t="shared" si="4"/>
        <v>0.982</v>
      </c>
      <c r="C86" s="22">
        <v>0.23454667048820102</v>
      </c>
      <c r="D86" s="11">
        <f t="shared" si="7"/>
        <v>3.377</v>
      </c>
      <c r="E86" s="22">
        <f>3.377/4.1868</f>
        <v>0.8065825929110537</v>
      </c>
      <c r="F86" s="15">
        <f t="shared" si="6"/>
        <v>0.5720359224228527</v>
      </c>
      <c r="G86" s="19"/>
    </row>
    <row r="87" spans="1:7" ht="15.75">
      <c r="A87" s="14">
        <v>82</v>
      </c>
      <c r="B87" s="11">
        <f t="shared" si="4"/>
        <v>2.85</v>
      </c>
      <c r="C87" s="22">
        <v>0.6807108053883635</v>
      </c>
      <c r="D87" s="11">
        <f t="shared" si="7"/>
        <v>2.85</v>
      </c>
      <c r="E87" s="22">
        <v>0.6807108053883635</v>
      </c>
      <c r="F87" s="15">
        <f t="shared" si="6"/>
        <v>0</v>
      </c>
      <c r="G87" s="19"/>
    </row>
    <row r="88" spans="1:7" ht="15.75">
      <c r="A88" s="14">
        <v>83</v>
      </c>
      <c r="B88" s="11">
        <f t="shared" si="4"/>
        <v>31.488922799999997</v>
      </c>
      <c r="C88" s="22">
        <v>7.521</v>
      </c>
      <c r="D88" s="11">
        <f t="shared" si="7"/>
        <v>31.488922799999997</v>
      </c>
      <c r="E88" s="22">
        <v>7.521</v>
      </c>
      <c r="F88" s="15">
        <f t="shared" si="6"/>
        <v>0</v>
      </c>
      <c r="G88" s="19"/>
    </row>
    <row r="89" spans="1:7" ht="15.75">
      <c r="A89" s="14">
        <v>84</v>
      </c>
      <c r="B89" s="11">
        <f t="shared" si="4"/>
        <v>0</v>
      </c>
      <c r="C89" s="22">
        <v>0</v>
      </c>
      <c r="D89" s="11">
        <f t="shared" si="7"/>
        <v>0</v>
      </c>
      <c r="E89" s="22">
        <v>0</v>
      </c>
      <c r="F89" s="15">
        <f t="shared" si="6"/>
        <v>0</v>
      </c>
      <c r="G89" s="19">
        <v>0.659</v>
      </c>
    </row>
    <row r="90" spans="1:7" ht="15.75">
      <c r="A90" s="14">
        <v>85</v>
      </c>
      <c r="B90" s="11">
        <f t="shared" si="4"/>
        <v>39.79</v>
      </c>
      <c r="C90" s="22">
        <v>9.503678226808063</v>
      </c>
      <c r="D90" s="11">
        <f t="shared" si="7"/>
        <v>39.966</v>
      </c>
      <c r="E90" s="22">
        <f>39.966/4.1868</f>
        <v>9.545715104614503</v>
      </c>
      <c r="F90" s="15">
        <f t="shared" si="6"/>
        <v>0.04203687780644039</v>
      </c>
      <c r="G90" s="19"/>
    </row>
    <row r="91" spans="1:7" ht="15.75">
      <c r="A91" s="14">
        <v>86</v>
      </c>
      <c r="B91" s="11">
        <f t="shared" si="4"/>
        <v>14.098</v>
      </c>
      <c r="C91" s="22">
        <v>3.367249450654438</v>
      </c>
      <c r="D91" s="11">
        <f t="shared" si="7"/>
        <v>14.112</v>
      </c>
      <c r="E91" s="22">
        <f>14.112/4.1868</f>
        <v>3.370593293207223</v>
      </c>
      <c r="F91" s="15">
        <f t="shared" si="6"/>
        <v>0.0033438425527849702</v>
      </c>
      <c r="G91" s="19"/>
    </row>
    <row r="92" spans="1:7" ht="15.75">
      <c r="A92" s="14">
        <v>87</v>
      </c>
      <c r="B92" s="11">
        <f t="shared" si="4"/>
        <v>38.501</v>
      </c>
      <c r="C92" s="24">
        <v>9.19580586605522</v>
      </c>
      <c r="D92" s="11">
        <f t="shared" si="7"/>
        <v>38.54</v>
      </c>
      <c r="E92" s="24">
        <f>38.54/4.1868</f>
        <v>9.205120856023694</v>
      </c>
      <c r="F92" s="15">
        <f t="shared" si="6"/>
        <v>0.009314989968473242</v>
      </c>
      <c r="G92" s="19"/>
    </row>
    <row r="93" spans="1:7" ht="15.75">
      <c r="A93" s="14">
        <v>88</v>
      </c>
      <c r="B93" s="11">
        <f t="shared" si="4"/>
        <v>0</v>
      </c>
      <c r="C93" s="24">
        <v>0</v>
      </c>
      <c r="D93" s="11">
        <f t="shared" si="7"/>
        <v>0</v>
      </c>
      <c r="E93" s="24">
        <v>0</v>
      </c>
      <c r="F93" s="15">
        <f t="shared" si="6"/>
        <v>0</v>
      </c>
      <c r="G93" s="19">
        <v>0.543</v>
      </c>
    </row>
    <row r="94" spans="1:7" ht="15.75">
      <c r="A94" s="14">
        <v>89</v>
      </c>
      <c r="B94" s="11">
        <f t="shared" si="4"/>
        <v>48.4705836</v>
      </c>
      <c r="C94" s="24">
        <v>11.577</v>
      </c>
      <c r="D94" s="11">
        <f t="shared" si="7"/>
        <v>49.001</v>
      </c>
      <c r="E94" s="24">
        <f>49.001/4.1868</f>
        <v>11.703687780643929</v>
      </c>
      <c r="F94" s="15">
        <f t="shared" si="6"/>
        <v>0.1266877806439286</v>
      </c>
      <c r="G94" s="19"/>
    </row>
    <row r="95" spans="1:7" ht="15.75">
      <c r="A95" s="14">
        <v>90</v>
      </c>
      <c r="B95" s="11">
        <f t="shared" si="4"/>
        <v>51.9288804</v>
      </c>
      <c r="C95" s="22">
        <v>12.403</v>
      </c>
      <c r="D95" s="11">
        <f t="shared" si="7"/>
        <v>53.3042442</v>
      </c>
      <c r="E95" s="22">
        <v>12.7315</v>
      </c>
      <c r="F95" s="15">
        <f t="shared" si="6"/>
        <v>0.3285</v>
      </c>
      <c r="G95" s="19"/>
    </row>
    <row r="96" spans="1:7" ht="15.75">
      <c r="A96" s="14">
        <v>91</v>
      </c>
      <c r="B96" s="11">
        <f t="shared" si="4"/>
        <v>0</v>
      </c>
      <c r="C96" s="22">
        <v>0</v>
      </c>
      <c r="D96" s="11">
        <f t="shared" si="7"/>
        <v>0</v>
      </c>
      <c r="E96" s="22">
        <v>0</v>
      </c>
      <c r="F96" s="15">
        <f t="shared" si="6"/>
        <v>0</v>
      </c>
      <c r="G96" s="19">
        <v>0.569</v>
      </c>
    </row>
    <row r="97" spans="1:7" ht="15.75">
      <c r="A97" s="14">
        <v>92</v>
      </c>
      <c r="B97" s="11">
        <f t="shared" si="4"/>
        <v>7.651</v>
      </c>
      <c r="C97" s="24">
        <v>1.8274099550969714</v>
      </c>
      <c r="D97" s="11">
        <f t="shared" si="7"/>
        <v>7.682999999999999</v>
      </c>
      <c r="E97" s="24">
        <f>7.683/4.1868</f>
        <v>1.8350530237890512</v>
      </c>
      <c r="F97" s="15">
        <f t="shared" si="6"/>
        <v>0.0076430686920798685</v>
      </c>
      <c r="G97" s="19"/>
    </row>
    <row r="98" spans="1:7" ht="15.75">
      <c r="A98" s="14">
        <v>93</v>
      </c>
      <c r="B98" s="11">
        <f t="shared" si="4"/>
        <v>0</v>
      </c>
      <c r="C98" s="22">
        <v>0</v>
      </c>
      <c r="D98" s="11">
        <f t="shared" si="7"/>
        <v>0</v>
      </c>
      <c r="E98" s="22">
        <v>0</v>
      </c>
      <c r="F98" s="15">
        <f t="shared" si="6"/>
        <v>0</v>
      </c>
      <c r="G98" s="19">
        <v>0.659</v>
      </c>
    </row>
    <row r="99" spans="1:7" ht="15.75">
      <c r="A99" s="14">
        <v>94</v>
      </c>
      <c r="B99" s="11">
        <f t="shared" si="4"/>
        <v>0.798</v>
      </c>
      <c r="C99" s="22">
        <v>0.19059902550874178</v>
      </c>
      <c r="D99" s="11">
        <f t="shared" si="7"/>
        <v>0.798</v>
      </c>
      <c r="E99" s="22">
        <v>0.19059902550874178</v>
      </c>
      <c r="F99" s="15">
        <f t="shared" si="6"/>
        <v>0</v>
      </c>
      <c r="G99" s="19"/>
    </row>
    <row r="100" spans="1:7" ht="15.75">
      <c r="A100" s="14">
        <v>95</v>
      </c>
      <c r="B100" s="11">
        <f t="shared" si="4"/>
        <v>45.223</v>
      </c>
      <c r="C100" s="22">
        <v>10.80132798318525</v>
      </c>
      <c r="D100" s="11">
        <f t="shared" si="7"/>
        <v>45.915000000000006</v>
      </c>
      <c r="E100" s="22">
        <f>45.915/4.1868</f>
        <v>10.966609343651477</v>
      </c>
      <c r="F100" s="15">
        <f t="shared" si="6"/>
        <v>0.16528136046622777</v>
      </c>
      <c r="G100" s="19"/>
    </row>
    <row r="101" spans="1:7" ht="15.75">
      <c r="A101" s="14">
        <v>96</v>
      </c>
      <c r="B101" s="11">
        <f t="shared" si="4"/>
        <v>0</v>
      </c>
      <c r="C101" s="22">
        <v>0</v>
      </c>
      <c r="D101" s="11">
        <f t="shared" si="7"/>
        <v>0</v>
      </c>
      <c r="E101" s="22">
        <v>0</v>
      </c>
      <c r="F101" s="15">
        <f t="shared" si="6"/>
        <v>0</v>
      </c>
      <c r="G101" s="19">
        <v>0.974</v>
      </c>
    </row>
    <row r="102" spans="1:7" ht="15.75">
      <c r="A102" s="14">
        <v>97</v>
      </c>
      <c r="B102" s="11">
        <f t="shared" si="4"/>
        <v>0</v>
      </c>
      <c r="C102" s="22">
        <v>0</v>
      </c>
      <c r="D102" s="11">
        <f t="shared" si="7"/>
        <v>0</v>
      </c>
      <c r="E102" s="22">
        <v>0</v>
      </c>
      <c r="F102" s="15">
        <f t="shared" si="6"/>
        <v>0</v>
      </c>
      <c r="G102" s="19">
        <v>0.546</v>
      </c>
    </row>
    <row r="103" spans="1:7" ht="15.75">
      <c r="A103" s="14">
        <v>98</v>
      </c>
      <c r="B103" s="11">
        <f t="shared" si="4"/>
        <v>30.463156799999997</v>
      </c>
      <c r="C103" s="22">
        <v>7.276</v>
      </c>
      <c r="D103" s="11">
        <f t="shared" si="7"/>
        <v>31.4931096</v>
      </c>
      <c r="E103" s="22">
        <v>7.522</v>
      </c>
      <c r="F103" s="15">
        <f t="shared" si="6"/>
        <v>0.24600000000000044</v>
      </c>
      <c r="G103" s="19"/>
    </row>
    <row r="104" spans="1:7" ht="15.75">
      <c r="A104" s="14">
        <v>99</v>
      </c>
      <c r="B104" s="11">
        <f t="shared" si="4"/>
        <v>0</v>
      </c>
      <c r="C104" s="23">
        <v>0</v>
      </c>
      <c r="D104" s="11">
        <f t="shared" si="7"/>
        <v>0</v>
      </c>
      <c r="E104" s="23">
        <v>0</v>
      </c>
      <c r="F104" s="15">
        <f t="shared" si="6"/>
        <v>0</v>
      </c>
      <c r="G104" s="19">
        <v>0.899</v>
      </c>
    </row>
    <row r="105" spans="1:7" ht="15.75">
      <c r="A105" s="14">
        <v>100</v>
      </c>
      <c r="B105" s="11">
        <f t="shared" si="4"/>
        <v>18.882468</v>
      </c>
      <c r="C105" s="22">
        <v>4.51</v>
      </c>
      <c r="D105" s="11">
        <f t="shared" si="7"/>
        <v>20.452517999999998</v>
      </c>
      <c r="E105" s="22">
        <v>4.885</v>
      </c>
      <c r="F105" s="15">
        <f t="shared" si="6"/>
        <v>0.375</v>
      </c>
      <c r="G105" s="19"/>
    </row>
    <row r="106" spans="1:7" ht="15.75">
      <c r="A106" s="14">
        <v>101</v>
      </c>
      <c r="B106" s="11">
        <f t="shared" si="4"/>
        <v>12.0914784</v>
      </c>
      <c r="C106" s="24">
        <v>2.888</v>
      </c>
      <c r="D106" s="11">
        <f t="shared" si="7"/>
        <v>12.1500936</v>
      </c>
      <c r="E106" s="24">
        <v>2.902</v>
      </c>
      <c r="F106" s="15">
        <f t="shared" si="6"/>
        <v>0.014000000000000234</v>
      </c>
      <c r="G106" s="19"/>
    </row>
    <row r="107" spans="1:7" ht="15.75">
      <c r="A107" s="14">
        <v>102</v>
      </c>
      <c r="B107" s="11">
        <f t="shared" si="4"/>
        <v>13.816439999999998</v>
      </c>
      <c r="C107" s="22">
        <v>3.3</v>
      </c>
      <c r="D107" s="11">
        <f t="shared" si="7"/>
        <v>15.49116</v>
      </c>
      <c r="E107" s="22">
        <v>3.7</v>
      </c>
      <c r="F107" s="15">
        <f t="shared" si="6"/>
        <v>0.40000000000000036</v>
      </c>
      <c r="G107" s="19"/>
    </row>
    <row r="108" spans="1:7" ht="15.75">
      <c r="A108" s="14">
        <v>103</v>
      </c>
      <c r="B108" s="11">
        <f t="shared" si="4"/>
        <v>0</v>
      </c>
      <c r="C108" s="22">
        <v>0</v>
      </c>
      <c r="D108" s="11">
        <f t="shared" si="7"/>
        <v>0</v>
      </c>
      <c r="E108" s="22">
        <v>0</v>
      </c>
      <c r="F108" s="15">
        <f t="shared" si="6"/>
        <v>0</v>
      </c>
      <c r="G108" s="19">
        <v>0.597</v>
      </c>
    </row>
    <row r="109" spans="1:7" ht="15.75">
      <c r="A109" s="14">
        <v>104</v>
      </c>
      <c r="B109" s="11">
        <f t="shared" si="4"/>
        <v>43.129</v>
      </c>
      <c r="C109" s="24">
        <v>10.301184675647272</v>
      </c>
      <c r="D109" s="11">
        <f t="shared" si="7"/>
        <v>44.549</v>
      </c>
      <c r="E109" s="24">
        <f>44.549/4.1868</f>
        <v>10.640345848858317</v>
      </c>
      <c r="F109" s="15">
        <f t="shared" si="6"/>
        <v>0.33916117321104444</v>
      </c>
      <c r="G109" s="19"/>
    </row>
    <row r="110" spans="1:7" ht="15.75">
      <c r="A110" s="14">
        <v>105</v>
      </c>
      <c r="B110" s="11">
        <f t="shared" si="4"/>
        <v>88.564</v>
      </c>
      <c r="C110" s="22">
        <v>21.15314798891755</v>
      </c>
      <c r="D110" s="11">
        <f t="shared" si="7"/>
        <v>89.252</v>
      </c>
      <c r="E110" s="22">
        <f>89.252/4.1868</f>
        <v>21.317473965797266</v>
      </c>
      <c r="F110" s="15">
        <f t="shared" si="6"/>
        <v>0.1643259768797165</v>
      </c>
      <c r="G110" s="19"/>
    </row>
    <row r="111" spans="1:7" ht="15.75">
      <c r="A111" s="14">
        <v>106</v>
      </c>
      <c r="B111" s="11">
        <f t="shared" si="4"/>
        <v>0</v>
      </c>
      <c r="C111" s="22">
        <v>0</v>
      </c>
      <c r="D111" s="11">
        <f t="shared" si="7"/>
        <v>0</v>
      </c>
      <c r="E111" s="22">
        <v>0</v>
      </c>
      <c r="F111" s="15">
        <f t="shared" si="6"/>
        <v>0</v>
      </c>
      <c r="G111" s="19">
        <v>0.543</v>
      </c>
    </row>
    <row r="112" spans="1:7" ht="15.75">
      <c r="A112" s="14">
        <v>107</v>
      </c>
      <c r="B112" s="11">
        <f t="shared" si="4"/>
        <v>0</v>
      </c>
      <c r="C112" s="23">
        <v>0</v>
      </c>
      <c r="D112" s="11">
        <f t="shared" si="7"/>
        <v>0</v>
      </c>
      <c r="E112" s="23">
        <v>0</v>
      </c>
      <c r="F112" s="15">
        <f t="shared" si="6"/>
        <v>0</v>
      </c>
      <c r="G112" s="19">
        <v>1.254</v>
      </c>
    </row>
    <row r="113" spans="1:7" ht="15.75">
      <c r="A113" s="14">
        <v>108</v>
      </c>
      <c r="B113" s="11">
        <f t="shared" si="4"/>
        <v>4.1868</v>
      </c>
      <c r="C113" s="22">
        <v>1</v>
      </c>
      <c r="D113" s="11">
        <f t="shared" si="7"/>
        <v>4.60548</v>
      </c>
      <c r="E113" s="22">
        <v>1.1</v>
      </c>
      <c r="F113" s="15">
        <f t="shared" si="6"/>
        <v>0.10000000000000009</v>
      </c>
      <c r="G113" s="19"/>
    </row>
    <row r="114" spans="1:7" ht="15.75">
      <c r="A114" s="14">
        <v>109</v>
      </c>
      <c r="B114" s="11">
        <f t="shared" si="4"/>
        <v>0</v>
      </c>
      <c r="C114" s="24">
        <v>0</v>
      </c>
      <c r="D114" s="11">
        <f t="shared" si="7"/>
        <v>1.988</v>
      </c>
      <c r="E114" s="24">
        <f>1.988/4.1868</f>
        <v>0.47482564249546194</v>
      </c>
      <c r="F114" s="15">
        <f t="shared" si="6"/>
        <v>0.47482564249546194</v>
      </c>
      <c r="G114" s="19"/>
    </row>
    <row r="115" spans="1:7" ht="15.75">
      <c r="A115" s="14">
        <v>110</v>
      </c>
      <c r="B115" s="11">
        <f t="shared" si="4"/>
        <v>44.604</v>
      </c>
      <c r="C115" s="24">
        <v>10.65348237317283</v>
      </c>
      <c r="D115" s="11">
        <f t="shared" si="7"/>
        <v>44.91</v>
      </c>
      <c r="E115" s="24">
        <f>44.91/4.1868</f>
        <v>10.726569217540842</v>
      </c>
      <c r="F115" s="15">
        <f t="shared" si="6"/>
        <v>0.07308684436801194</v>
      </c>
      <c r="G115" s="19"/>
    </row>
    <row r="116" spans="1:7" ht="15.75">
      <c r="A116" s="14">
        <v>111</v>
      </c>
      <c r="B116" s="11">
        <f t="shared" si="4"/>
        <v>0</v>
      </c>
      <c r="C116" s="23">
        <v>0</v>
      </c>
      <c r="D116" s="11">
        <f t="shared" si="7"/>
        <v>0</v>
      </c>
      <c r="E116" s="23">
        <v>0</v>
      </c>
      <c r="F116" s="15">
        <f t="shared" si="6"/>
        <v>0</v>
      </c>
      <c r="G116" s="19">
        <v>0.659</v>
      </c>
    </row>
    <row r="117" spans="1:7" ht="15.75">
      <c r="A117" s="14">
        <v>112</v>
      </c>
      <c r="B117" s="11">
        <f t="shared" si="4"/>
        <v>33.898999999999994</v>
      </c>
      <c r="C117" s="22">
        <v>8.096637049775484</v>
      </c>
      <c r="D117" s="11">
        <f t="shared" si="7"/>
        <v>33.938</v>
      </c>
      <c r="E117" s="22">
        <f>33.938/4.1868</f>
        <v>8.105952039743958</v>
      </c>
      <c r="F117" s="15">
        <f t="shared" si="6"/>
        <v>0.009314989968473242</v>
      </c>
      <c r="G117" s="19"/>
    </row>
    <row r="118" spans="1:7" ht="15.75">
      <c r="A118" s="14">
        <v>113</v>
      </c>
      <c r="B118" s="11">
        <f t="shared" si="4"/>
        <v>3.0186827999999997</v>
      </c>
      <c r="C118" s="22">
        <v>0.721</v>
      </c>
      <c r="D118" s="11">
        <f t="shared" si="7"/>
        <v>3.0186827999999997</v>
      </c>
      <c r="E118" s="22">
        <v>0.721</v>
      </c>
      <c r="F118" s="15">
        <f t="shared" si="6"/>
        <v>0</v>
      </c>
      <c r="G118" s="19"/>
    </row>
    <row r="119" spans="1:7" ht="15.75">
      <c r="A119" s="14">
        <v>114</v>
      </c>
      <c r="B119" s="11">
        <f t="shared" si="4"/>
        <v>9.21096</v>
      </c>
      <c r="C119" s="22">
        <v>2.2</v>
      </c>
      <c r="D119" s="11">
        <f t="shared" si="7"/>
        <v>9.629639999999998</v>
      </c>
      <c r="E119" s="22">
        <v>2.3</v>
      </c>
      <c r="F119" s="15">
        <f t="shared" si="6"/>
        <v>0.09999999999999964</v>
      </c>
      <c r="G119" s="19"/>
    </row>
    <row r="120" spans="1:7" ht="15.75">
      <c r="A120" s="14">
        <v>115</v>
      </c>
      <c r="B120" s="11">
        <f t="shared" si="4"/>
        <v>75.11000000000001</v>
      </c>
      <c r="C120" s="24">
        <v>17.939715295691222</v>
      </c>
      <c r="D120" s="11">
        <f t="shared" si="7"/>
        <v>76.35</v>
      </c>
      <c r="E120" s="24">
        <f>76.35/4.1868</f>
        <v>18.235884207509315</v>
      </c>
      <c r="F120" s="15">
        <f t="shared" si="6"/>
        <v>0.2961689118180928</v>
      </c>
      <c r="G120" s="19"/>
    </row>
    <row r="121" spans="1:7" ht="15.75">
      <c r="A121" s="14">
        <v>116</v>
      </c>
      <c r="B121" s="11">
        <f aca="true" t="shared" si="8" ref="B121:B156">C121*4.1868</f>
        <v>36.272</v>
      </c>
      <c r="C121" s="22">
        <v>8.663418362472532</v>
      </c>
      <c r="D121" s="11">
        <f t="shared" si="7"/>
        <v>36.272</v>
      </c>
      <c r="E121" s="22">
        <v>8.663418362472532</v>
      </c>
      <c r="F121" s="15">
        <f t="shared" si="6"/>
        <v>0</v>
      </c>
      <c r="G121" s="19"/>
    </row>
    <row r="122" spans="1:7" ht="15.75">
      <c r="A122" s="14">
        <v>117</v>
      </c>
      <c r="B122" s="11">
        <f t="shared" si="8"/>
        <v>4.547</v>
      </c>
      <c r="C122" s="22">
        <v>1.086032291965224</v>
      </c>
      <c r="D122" s="11">
        <f t="shared" si="7"/>
        <v>4.547</v>
      </c>
      <c r="E122" s="22">
        <v>1.086032291965224</v>
      </c>
      <c r="F122" s="15">
        <f t="shared" si="6"/>
        <v>0</v>
      </c>
      <c r="G122" s="19"/>
    </row>
    <row r="123" spans="1:7" ht="15.75">
      <c r="A123" s="14">
        <v>118</v>
      </c>
      <c r="B123" s="11">
        <f t="shared" si="8"/>
        <v>0</v>
      </c>
      <c r="C123" s="22">
        <v>0</v>
      </c>
      <c r="D123" s="11">
        <f t="shared" si="7"/>
        <v>0</v>
      </c>
      <c r="E123" s="22">
        <v>0</v>
      </c>
      <c r="F123" s="15">
        <f t="shared" si="6"/>
        <v>0</v>
      </c>
      <c r="G123" s="19">
        <v>0.566</v>
      </c>
    </row>
    <row r="124" spans="1:7" ht="15.75">
      <c r="A124" s="14">
        <v>119</v>
      </c>
      <c r="B124" s="11">
        <f t="shared" si="8"/>
        <v>13.233</v>
      </c>
      <c r="C124" s="22">
        <v>3.160647750071654</v>
      </c>
      <c r="D124" s="11">
        <f t="shared" si="7"/>
        <v>13.233</v>
      </c>
      <c r="E124" s="22">
        <v>3.160647750071654</v>
      </c>
      <c r="F124" s="15">
        <f t="shared" si="6"/>
        <v>0</v>
      </c>
      <c r="G124" s="19"/>
    </row>
    <row r="125" spans="1:7" ht="15.75">
      <c r="A125" s="14">
        <v>120</v>
      </c>
      <c r="B125" s="11">
        <f t="shared" si="8"/>
        <v>24.047</v>
      </c>
      <c r="C125" s="22">
        <v>5.743527276201395</v>
      </c>
      <c r="D125" s="11">
        <f t="shared" si="7"/>
        <v>24.047</v>
      </c>
      <c r="E125" s="22">
        <v>5.743527276201395</v>
      </c>
      <c r="F125" s="15">
        <f t="shared" si="6"/>
        <v>0</v>
      </c>
      <c r="G125" s="19"/>
    </row>
    <row r="126" spans="1:7" ht="15.75">
      <c r="A126" s="14">
        <v>121</v>
      </c>
      <c r="B126" s="11">
        <f t="shared" si="8"/>
        <v>6.13</v>
      </c>
      <c r="C126" s="22">
        <v>1.4641253463265502</v>
      </c>
      <c r="D126" s="11">
        <f t="shared" si="7"/>
        <v>6.13</v>
      </c>
      <c r="E126" s="22">
        <v>1.4641253463265502</v>
      </c>
      <c r="F126" s="15">
        <f t="shared" si="6"/>
        <v>0</v>
      </c>
      <c r="G126" s="19"/>
    </row>
    <row r="127" spans="1:7" ht="15.75">
      <c r="A127" s="14">
        <v>122</v>
      </c>
      <c r="B127" s="11">
        <f t="shared" si="8"/>
        <v>20.410000000000004</v>
      </c>
      <c r="C127" s="22">
        <v>4.874844750167193</v>
      </c>
      <c r="D127" s="11">
        <f t="shared" si="7"/>
        <v>20.745</v>
      </c>
      <c r="E127" s="22">
        <f>20.745/4.1868</f>
        <v>4.954858125537403</v>
      </c>
      <c r="F127" s="15">
        <f t="shared" si="6"/>
        <v>0.08001337537021058</v>
      </c>
      <c r="G127" s="19"/>
    </row>
    <row r="128" spans="1:7" ht="15.75">
      <c r="A128" s="14">
        <v>123</v>
      </c>
      <c r="B128" s="11">
        <f t="shared" si="8"/>
        <v>40.4277408</v>
      </c>
      <c r="C128" s="24">
        <v>9.656</v>
      </c>
      <c r="D128" s="11">
        <f t="shared" si="7"/>
        <v>40.891</v>
      </c>
      <c r="E128" s="24">
        <f>40.891/4.1868</f>
        <v>9.766647558994936</v>
      </c>
      <c r="F128" s="15">
        <f t="shared" si="6"/>
        <v>0.11064755899493584</v>
      </c>
      <c r="G128" s="19"/>
    </row>
    <row r="129" spans="1:7" ht="15.75">
      <c r="A129" s="14">
        <v>124</v>
      </c>
      <c r="B129" s="11">
        <f t="shared" si="8"/>
        <v>11.198</v>
      </c>
      <c r="C129" s="24">
        <v>2.6745963504346997</v>
      </c>
      <c r="D129" s="11">
        <f t="shared" si="7"/>
        <v>11.623</v>
      </c>
      <c r="E129" s="24">
        <f>11.623/4.1868</f>
        <v>2.776105856501385</v>
      </c>
      <c r="F129" s="15">
        <f t="shared" si="6"/>
        <v>0.10150950606668552</v>
      </c>
      <c r="G129" s="19"/>
    </row>
    <row r="130" spans="1:7" ht="15.75">
      <c r="A130" s="14">
        <v>125</v>
      </c>
      <c r="B130" s="11">
        <f t="shared" si="8"/>
        <v>7.218043199999999</v>
      </c>
      <c r="C130" s="22">
        <v>1.724</v>
      </c>
      <c r="D130" s="11">
        <f t="shared" si="7"/>
        <v>10.3665168</v>
      </c>
      <c r="E130" s="22">
        <v>2.476</v>
      </c>
      <c r="F130" s="15">
        <f t="shared" si="6"/>
        <v>0.752</v>
      </c>
      <c r="G130" s="19"/>
    </row>
    <row r="131" spans="1:7" ht="15.75">
      <c r="A131" s="14">
        <v>126</v>
      </c>
      <c r="B131" s="11">
        <f t="shared" si="8"/>
        <v>0</v>
      </c>
      <c r="C131" s="22">
        <v>0</v>
      </c>
      <c r="D131" s="11">
        <f t="shared" si="7"/>
        <v>0</v>
      </c>
      <c r="E131" s="22">
        <v>0</v>
      </c>
      <c r="F131" s="15">
        <f t="shared" si="6"/>
        <v>0</v>
      </c>
      <c r="G131" s="19">
        <v>0.897</v>
      </c>
    </row>
    <row r="132" spans="1:7" ht="15.75">
      <c r="A132" s="14">
        <v>127</v>
      </c>
      <c r="B132" s="11">
        <f t="shared" si="8"/>
        <v>3.8434824</v>
      </c>
      <c r="C132" s="22">
        <v>0.918</v>
      </c>
      <c r="D132" s="11">
        <f t="shared" si="7"/>
        <v>3.8434824</v>
      </c>
      <c r="E132" s="22">
        <v>0.918</v>
      </c>
      <c r="F132" s="15">
        <f t="shared" si="6"/>
        <v>0</v>
      </c>
      <c r="G132" s="19"/>
    </row>
    <row r="133" spans="1:7" ht="15.75">
      <c r="A133" s="14">
        <v>128</v>
      </c>
      <c r="B133" s="11">
        <f t="shared" si="8"/>
        <v>45.411</v>
      </c>
      <c r="C133" s="24">
        <v>10.846231011751218</v>
      </c>
      <c r="D133" s="11">
        <f t="shared" si="7"/>
        <v>46.736</v>
      </c>
      <c r="E133" s="24">
        <f>46.736/4.1868</f>
        <v>11.16270182478265</v>
      </c>
      <c r="F133" s="15">
        <f t="shared" si="6"/>
        <v>0.3164708130314313</v>
      </c>
      <c r="G133" s="19"/>
    </row>
    <row r="134" spans="1:7" ht="15.75">
      <c r="A134" s="14">
        <v>129</v>
      </c>
      <c r="B134" s="11">
        <f t="shared" si="8"/>
        <v>39.127</v>
      </c>
      <c r="C134" s="22">
        <v>9.345323397344034</v>
      </c>
      <c r="D134" s="11">
        <f t="shared" si="7"/>
        <v>39.127</v>
      </c>
      <c r="E134" s="22">
        <v>9.345323397344034</v>
      </c>
      <c r="F134" s="15">
        <f aca="true" t="shared" si="9" ref="F134:F157">E134-C134</f>
        <v>0</v>
      </c>
      <c r="G134" s="19"/>
    </row>
    <row r="135" spans="1:7" ht="15.75">
      <c r="A135" s="14">
        <v>130</v>
      </c>
      <c r="B135" s="11">
        <f t="shared" si="8"/>
        <v>38.475</v>
      </c>
      <c r="C135" s="24">
        <v>9.189595872742906</v>
      </c>
      <c r="D135" s="11">
        <f aca="true" t="shared" si="10" ref="D135:D157">E135*4.1868</f>
        <v>39.513</v>
      </c>
      <c r="E135" s="24">
        <f>39.513/4.1868</f>
        <v>9.437517913442248</v>
      </c>
      <c r="F135" s="15">
        <f t="shared" si="9"/>
        <v>0.24792204069934165</v>
      </c>
      <c r="G135" s="19"/>
    </row>
    <row r="136" spans="1:7" ht="15.75">
      <c r="A136" s="14">
        <v>131</v>
      </c>
      <c r="B136" s="11">
        <f t="shared" si="8"/>
        <v>9.389000000000001</v>
      </c>
      <c r="C136" s="22">
        <v>2.2425241234355595</v>
      </c>
      <c r="D136" s="11">
        <f t="shared" si="10"/>
        <v>9.836</v>
      </c>
      <c r="E136" s="22">
        <f>9.836/4.1868</f>
        <v>2.3492882392280503</v>
      </c>
      <c r="F136" s="15">
        <f t="shared" si="9"/>
        <v>0.10676411579249079</v>
      </c>
      <c r="G136" s="19"/>
    </row>
    <row r="137" spans="1:7" ht="15.75">
      <c r="A137" s="14">
        <v>132</v>
      </c>
      <c r="B137" s="11">
        <f t="shared" si="8"/>
        <v>80.729</v>
      </c>
      <c r="C137" s="22">
        <v>19.28179038884112</v>
      </c>
      <c r="D137" s="11">
        <f t="shared" si="10"/>
        <v>81.812</v>
      </c>
      <c r="E137" s="22">
        <f>81.812/4.1868</f>
        <v>19.5404604948887</v>
      </c>
      <c r="F137" s="15">
        <f t="shared" si="9"/>
        <v>0.25867010604757823</v>
      </c>
      <c r="G137" s="19"/>
    </row>
    <row r="138" spans="1:7" ht="15.75">
      <c r="A138" s="14">
        <v>133</v>
      </c>
      <c r="B138" s="11">
        <f t="shared" si="8"/>
        <v>0</v>
      </c>
      <c r="C138" s="23">
        <v>0</v>
      </c>
      <c r="D138" s="11">
        <f t="shared" si="10"/>
        <v>0</v>
      </c>
      <c r="E138" s="23">
        <v>0</v>
      </c>
      <c r="F138" s="15">
        <f t="shared" si="9"/>
        <v>0</v>
      </c>
      <c r="G138" s="19">
        <v>0.546</v>
      </c>
    </row>
    <row r="139" spans="1:7" ht="15.75">
      <c r="A139" s="14">
        <v>134</v>
      </c>
      <c r="B139" s="11">
        <f t="shared" si="8"/>
        <v>143.881</v>
      </c>
      <c r="C139" s="24">
        <v>34.36538645266074</v>
      </c>
      <c r="D139" s="11">
        <f t="shared" si="10"/>
        <v>145.565</v>
      </c>
      <c r="E139" s="24">
        <f>145.565/4.1868</f>
        <v>34.76760294258145</v>
      </c>
      <c r="F139" s="15">
        <f t="shared" si="9"/>
        <v>0.40221648992070413</v>
      </c>
      <c r="G139" s="19"/>
    </row>
    <row r="140" spans="1:7" ht="15.75">
      <c r="A140" s="14">
        <v>135</v>
      </c>
      <c r="B140" s="11">
        <f t="shared" si="8"/>
        <v>0</v>
      </c>
      <c r="C140" s="22">
        <v>0</v>
      </c>
      <c r="D140" s="11">
        <f t="shared" si="10"/>
        <v>0</v>
      </c>
      <c r="E140" s="22">
        <v>0</v>
      </c>
      <c r="F140" s="15">
        <f t="shared" si="9"/>
        <v>0</v>
      </c>
      <c r="G140" s="19">
        <v>0.9</v>
      </c>
    </row>
    <row r="141" spans="1:7" ht="15.75">
      <c r="A141" s="14">
        <v>136</v>
      </c>
      <c r="B141" s="11">
        <f t="shared" si="8"/>
        <v>21.271</v>
      </c>
      <c r="C141" s="22">
        <v>5.080491067163466</v>
      </c>
      <c r="D141" s="11">
        <f t="shared" si="10"/>
        <v>22.828000000000003</v>
      </c>
      <c r="E141" s="22">
        <f>22.828/4.1868</f>
        <v>5.452374128212478</v>
      </c>
      <c r="F141" s="15">
        <f t="shared" si="9"/>
        <v>0.3718830610490116</v>
      </c>
      <c r="G141" s="19"/>
    </row>
    <row r="142" spans="1:7" ht="15.75">
      <c r="A142" s="14">
        <v>137</v>
      </c>
      <c r="B142" s="11">
        <f t="shared" si="8"/>
        <v>0</v>
      </c>
      <c r="C142" s="22">
        <v>0</v>
      </c>
      <c r="D142" s="11">
        <f t="shared" si="10"/>
        <v>0</v>
      </c>
      <c r="E142" s="22">
        <v>0</v>
      </c>
      <c r="F142" s="15">
        <f t="shared" si="9"/>
        <v>0</v>
      </c>
      <c r="G142" s="19">
        <v>0.594</v>
      </c>
    </row>
    <row r="143" spans="1:7" ht="15.75">
      <c r="A143" s="14">
        <v>138</v>
      </c>
      <c r="B143" s="11">
        <f t="shared" si="8"/>
        <v>88.986</v>
      </c>
      <c r="C143" s="22">
        <v>21.253940957294354</v>
      </c>
      <c r="D143" s="11">
        <f t="shared" si="10"/>
        <v>90.663</v>
      </c>
      <c r="E143" s="22">
        <f>90.663/4.1868</f>
        <v>21.654485525938664</v>
      </c>
      <c r="F143" s="15">
        <f t="shared" si="9"/>
        <v>0.4005445686443103</v>
      </c>
      <c r="G143" s="19"/>
    </row>
    <row r="144" spans="1:7" ht="15.75">
      <c r="A144" s="14">
        <v>139</v>
      </c>
      <c r="B144" s="11">
        <f t="shared" si="8"/>
        <v>0</v>
      </c>
      <c r="C144" s="23">
        <v>0</v>
      </c>
      <c r="D144" s="11">
        <f t="shared" si="10"/>
        <v>1.29120912</v>
      </c>
      <c r="E144" s="23">
        <v>0.3084</v>
      </c>
      <c r="F144" s="15">
        <f t="shared" si="9"/>
        <v>0.3084</v>
      </c>
      <c r="G144" s="19"/>
    </row>
    <row r="145" spans="1:7" ht="15.75">
      <c r="A145" s="14">
        <v>140</v>
      </c>
      <c r="B145" s="11">
        <f t="shared" si="8"/>
        <v>13.863000000000001</v>
      </c>
      <c r="C145" s="22">
        <v>3.3111206649469764</v>
      </c>
      <c r="D145" s="11">
        <f t="shared" si="10"/>
        <v>14.491</v>
      </c>
      <c r="E145" s="22">
        <f>14.491/4.1868</f>
        <v>3.4611158880290436</v>
      </c>
      <c r="F145" s="15">
        <f t="shared" si="9"/>
        <v>0.14999522308206714</v>
      </c>
      <c r="G145" s="19"/>
    </row>
    <row r="146" spans="1:7" ht="15.75">
      <c r="A146" s="14">
        <v>141</v>
      </c>
      <c r="B146" s="11">
        <f t="shared" si="8"/>
        <v>0.9797112</v>
      </c>
      <c r="C146" s="22">
        <v>0.234</v>
      </c>
      <c r="D146" s="11">
        <f t="shared" si="10"/>
        <v>2.3948495999999997</v>
      </c>
      <c r="E146" s="22">
        <v>0.572</v>
      </c>
      <c r="F146" s="15">
        <f t="shared" si="9"/>
        <v>0.33799999999999997</v>
      </c>
      <c r="G146" s="19"/>
    </row>
    <row r="147" spans="1:7" ht="15.75">
      <c r="A147" s="14">
        <v>142</v>
      </c>
      <c r="B147" s="11">
        <f t="shared" si="8"/>
        <v>51.831</v>
      </c>
      <c r="C147" s="22">
        <v>12.379621668099743</v>
      </c>
      <c r="D147" s="11">
        <f t="shared" si="10"/>
        <v>53.462</v>
      </c>
      <c r="E147" s="22">
        <f>53.462/4.1868</f>
        <v>12.76917932549919</v>
      </c>
      <c r="F147" s="15">
        <f t="shared" si="9"/>
        <v>0.3895576573994468</v>
      </c>
      <c r="G147" s="19"/>
    </row>
    <row r="148" spans="1:7" ht="15.75">
      <c r="A148" s="14">
        <v>143</v>
      </c>
      <c r="B148" s="11">
        <f t="shared" si="8"/>
        <v>0</v>
      </c>
      <c r="C148" s="22">
        <v>0</v>
      </c>
      <c r="D148" s="11">
        <f t="shared" si="10"/>
        <v>1.48798872</v>
      </c>
      <c r="E148" s="22">
        <v>0.3554</v>
      </c>
      <c r="F148" s="15">
        <f t="shared" si="9"/>
        <v>0.3554</v>
      </c>
      <c r="G148" s="19"/>
    </row>
    <row r="149" spans="1:7" ht="15.75">
      <c r="A149" s="14">
        <v>144</v>
      </c>
      <c r="B149" s="11">
        <f t="shared" si="8"/>
        <v>50.655</v>
      </c>
      <c r="C149" s="22">
        <v>12.098738893665807</v>
      </c>
      <c r="D149" s="11">
        <f t="shared" si="10"/>
        <v>52.749</v>
      </c>
      <c r="E149" s="22">
        <f>52.749/4.1868</f>
        <v>12.598882201203784</v>
      </c>
      <c r="F149" s="15">
        <f t="shared" si="9"/>
        <v>0.5001433075379769</v>
      </c>
      <c r="G149" s="19"/>
    </row>
    <row r="150" spans="1:7" ht="15.75">
      <c r="A150" s="14">
        <v>145</v>
      </c>
      <c r="B150" s="11">
        <f t="shared" si="8"/>
        <v>0</v>
      </c>
      <c r="C150" s="23">
        <v>0</v>
      </c>
      <c r="D150" s="11">
        <f t="shared" si="10"/>
        <v>0</v>
      </c>
      <c r="E150" s="23">
        <v>0</v>
      </c>
      <c r="F150" s="15">
        <f t="shared" si="9"/>
        <v>0</v>
      </c>
      <c r="G150" s="19">
        <v>0.567</v>
      </c>
    </row>
    <row r="151" spans="1:7" ht="15.75">
      <c r="A151" s="14">
        <v>146</v>
      </c>
      <c r="B151" s="11">
        <f t="shared" si="8"/>
        <v>40.9510908</v>
      </c>
      <c r="C151" s="22">
        <v>9.781</v>
      </c>
      <c r="D151" s="11">
        <f t="shared" si="10"/>
        <v>41.86600000000001</v>
      </c>
      <c r="E151" s="22">
        <f>41.866/4.1868</f>
        <v>9.999522308206746</v>
      </c>
      <c r="F151" s="15">
        <f t="shared" si="9"/>
        <v>0.21852230820674556</v>
      </c>
      <c r="G151" s="19"/>
    </row>
    <row r="152" spans="1:7" ht="15.75">
      <c r="A152" s="14">
        <v>147</v>
      </c>
      <c r="B152" s="11">
        <f t="shared" si="8"/>
        <v>0</v>
      </c>
      <c r="C152" s="23">
        <v>0</v>
      </c>
      <c r="D152" s="11">
        <f t="shared" si="10"/>
        <v>0</v>
      </c>
      <c r="E152" s="23">
        <v>0</v>
      </c>
      <c r="F152" s="15">
        <f t="shared" si="9"/>
        <v>0</v>
      </c>
      <c r="G152" s="19">
        <v>0.659</v>
      </c>
    </row>
    <row r="153" spans="1:7" ht="15.75">
      <c r="A153" s="14">
        <v>148</v>
      </c>
      <c r="B153" s="11">
        <f t="shared" si="8"/>
        <v>0</v>
      </c>
      <c r="C153" s="24">
        <v>0</v>
      </c>
      <c r="D153" s="11">
        <f t="shared" si="10"/>
        <v>0</v>
      </c>
      <c r="E153" s="24">
        <v>0</v>
      </c>
      <c r="F153" s="15">
        <f t="shared" si="9"/>
        <v>0</v>
      </c>
      <c r="G153" s="19">
        <v>0.593</v>
      </c>
    </row>
    <row r="154" spans="1:7" ht="15.75">
      <c r="A154" s="14">
        <v>149</v>
      </c>
      <c r="B154" s="11">
        <f t="shared" si="8"/>
        <v>7.883744399999999</v>
      </c>
      <c r="C154" s="22">
        <v>1.883</v>
      </c>
      <c r="D154" s="11">
        <f t="shared" si="10"/>
        <v>8.295</v>
      </c>
      <c r="E154" s="22">
        <f>8.295/4.1868</f>
        <v>1.9812267125250789</v>
      </c>
      <c r="F154" s="15">
        <f t="shared" si="9"/>
        <v>0.09822671252507886</v>
      </c>
      <c r="G154" s="19"/>
    </row>
    <row r="155" spans="1:7" ht="15.75">
      <c r="A155" s="14">
        <v>150</v>
      </c>
      <c r="B155" s="11">
        <f t="shared" si="8"/>
        <v>18.281</v>
      </c>
      <c r="C155" s="22">
        <v>4.366341836247253</v>
      </c>
      <c r="D155" s="11">
        <f t="shared" si="10"/>
        <v>18.281</v>
      </c>
      <c r="E155" s="22">
        <v>4.366341836247253</v>
      </c>
      <c r="F155" s="15">
        <f t="shared" si="9"/>
        <v>0</v>
      </c>
      <c r="G155" s="19"/>
    </row>
    <row r="156" spans="1:7" ht="15.75">
      <c r="A156" s="14">
        <v>151</v>
      </c>
      <c r="B156" s="11">
        <f t="shared" si="8"/>
        <v>37.61</v>
      </c>
      <c r="C156" s="22">
        <v>8.982994172160122</v>
      </c>
      <c r="D156" s="11">
        <f t="shared" si="10"/>
        <v>38.433</v>
      </c>
      <c r="E156" s="22">
        <f>38.433/4.1868</f>
        <v>9.179564345084552</v>
      </c>
      <c r="F156" s="15">
        <f t="shared" si="9"/>
        <v>0.1965701729244298</v>
      </c>
      <c r="G156" s="19"/>
    </row>
    <row r="157" spans="1:7" ht="15.75">
      <c r="A157" s="14">
        <v>152</v>
      </c>
      <c r="B157" s="10">
        <f>C157*4.1868</f>
        <v>88.726</v>
      </c>
      <c r="C157" s="24">
        <v>21.191841024171204</v>
      </c>
      <c r="D157" s="11">
        <f t="shared" si="10"/>
        <v>90.514</v>
      </c>
      <c r="E157" s="24">
        <f>90.514/4.1868</f>
        <v>21.61889748734117</v>
      </c>
      <c r="F157" s="15">
        <f t="shared" si="9"/>
        <v>0.42705646316996493</v>
      </c>
      <c r="G157" s="19"/>
    </row>
    <row r="158" spans="1:7" ht="15.75">
      <c r="A158" s="4" t="s">
        <v>5</v>
      </c>
      <c r="B158" s="5"/>
      <c r="C158" s="29"/>
      <c r="D158" s="6"/>
      <c r="E158" s="29"/>
      <c r="F158" s="47">
        <v>36.908</v>
      </c>
      <c r="G158" s="47"/>
    </row>
    <row r="159" spans="1:7" ht="15.75">
      <c r="A159" s="4" t="s">
        <v>4</v>
      </c>
      <c r="B159" s="7"/>
      <c r="C159" s="30">
        <v>1041.675</v>
      </c>
      <c r="D159" s="7"/>
      <c r="E159" s="30">
        <v>1064.267</v>
      </c>
      <c r="F159" s="38">
        <f>E159-C159</f>
        <v>22.5920000000001</v>
      </c>
      <c r="G159" s="39"/>
    </row>
    <row r="160" spans="1:7" ht="15.75">
      <c r="A160" s="4" t="s">
        <v>13</v>
      </c>
      <c r="B160" s="4"/>
      <c r="C160" s="34"/>
      <c r="D160" s="5"/>
      <c r="E160" s="31"/>
      <c r="F160" s="38"/>
      <c r="G160" s="39"/>
    </row>
    <row r="161" spans="1:7" ht="18.75" customHeight="1">
      <c r="A161" s="7" t="s">
        <v>6</v>
      </c>
      <c r="B161" s="20"/>
      <c r="C161" s="35"/>
      <c r="D161" s="21"/>
      <c r="E161" s="32"/>
      <c r="F161" s="48">
        <f>F158-F159</f>
        <v>14.315999999999903</v>
      </c>
      <c r="G161" s="48"/>
    </row>
    <row r="162" spans="1:7" ht="15.75">
      <c r="A162" s="45" t="s">
        <v>7</v>
      </c>
      <c r="B162" s="45"/>
      <c r="C162" s="45"/>
      <c r="D162" s="45"/>
      <c r="E162" s="45"/>
      <c r="F162" s="46">
        <v>0.00191</v>
      </c>
      <c r="G162" s="46"/>
    </row>
    <row r="163" spans="1:6" ht="15.75">
      <c r="A163" s="1"/>
      <c r="B163" s="1"/>
      <c r="C163" s="33"/>
      <c r="D163" s="1"/>
      <c r="E163" s="33"/>
      <c r="F163" s="1"/>
    </row>
    <row r="164" spans="1:6" ht="15.75">
      <c r="A164" s="1"/>
      <c r="B164" s="1"/>
      <c r="C164" s="33"/>
      <c r="D164" s="1"/>
      <c r="E164" s="33"/>
      <c r="F164" s="1"/>
    </row>
    <row r="165" spans="1:6" ht="15.75">
      <c r="A165" s="1"/>
      <c r="B165" s="1"/>
      <c r="C165" s="33"/>
      <c r="D165" s="1"/>
      <c r="E165" s="33"/>
      <c r="F165" s="1"/>
    </row>
    <row r="166" spans="1:6" ht="15.75">
      <c r="A166" s="1"/>
      <c r="B166" s="1"/>
      <c r="C166" s="33"/>
      <c r="D166" s="1"/>
      <c r="E166" s="33"/>
      <c r="F166" s="1"/>
    </row>
    <row r="167" spans="1:6" ht="15.75">
      <c r="A167" s="1"/>
      <c r="B167" s="1"/>
      <c r="C167" s="33"/>
      <c r="D167" s="1"/>
      <c r="E167" s="33"/>
      <c r="F167" s="1"/>
    </row>
    <row r="168" spans="1:6" ht="15.75">
      <c r="A168" s="1"/>
      <c r="B168" s="1"/>
      <c r="C168" s="33"/>
      <c r="D168" s="1"/>
      <c r="E168" s="33"/>
      <c r="F168" s="1"/>
    </row>
    <row r="169" spans="1:6" ht="15.75">
      <c r="A169" s="1"/>
      <c r="B169" s="1"/>
      <c r="C169" s="33"/>
      <c r="D169" s="1"/>
      <c r="E169" s="33"/>
      <c r="F169" s="1"/>
    </row>
    <row r="170" spans="1:6" ht="15.75">
      <c r="A170" s="1"/>
      <c r="B170" s="1"/>
      <c r="C170" s="33"/>
      <c r="D170" s="1"/>
      <c r="E170" s="33"/>
      <c r="F170" s="1"/>
    </row>
    <row r="171" spans="1:6" ht="15.75">
      <c r="A171" s="1"/>
      <c r="B171" s="1"/>
      <c r="C171" s="33"/>
      <c r="D171" s="1"/>
      <c r="E171" s="33"/>
      <c r="F171" s="1"/>
    </row>
    <row r="172" spans="1:6" ht="15.75">
      <c r="A172" s="1"/>
      <c r="B172" s="1"/>
      <c r="C172" s="33"/>
      <c r="D172" s="1"/>
      <c r="E172" s="33"/>
      <c r="F172" s="1"/>
    </row>
    <row r="173" spans="1:6" ht="15.75">
      <c r="A173" s="1"/>
      <c r="B173" s="1"/>
      <c r="C173" s="33"/>
      <c r="D173" s="1"/>
      <c r="E173" s="33"/>
      <c r="F173" s="1"/>
    </row>
    <row r="174" spans="1:6" ht="15.75">
      <c r="A174" s="1"/>
      <c r="B174" s="1"/>
      <c r="C174" s="33"/>
      <c r="D174" s="1"/>
      <c r="E174" s="33"/>
      <c r="F174" s="1"/>
    </row>
    <row r="175" spans="1:6" ht="15.75">
      <c r="A175" s="1"/>
      <c r="B175" s="1"/>
      <c r="C175" s="33"/>
      <c r="D175" s="1"/>
      <c r="E175" s="33"/>
      <c r="F175" s="1"/>
    </row>
    <row r="176" spans="1:6" ht="15.75">
      <c r="A176" s="1"/>
      <c r="B176" s="1"/>
      <c r="C176" s="33"/>
      <c r="D176" s="1"/>
      <c r="E176" s="33"/>
      <c r="F176" s="1"/>
    </row>
    <row r="177" spans="1:6" ht="15.75">
      <c r="A177" s="1"/>
      <c r="B177" s="1"/>
      <c r="C177" s="33"/>
      <c r="D177" s="1"/>
      <c r="E177" s="33"/>
      <c r="F177" s="1"/>
    </row>
    <row r="178" spans="1:6" ht="15.75">
      <c r="A178" s="1"/>
      <c r="B178" s="1"/>
      <c r="C178" s="33"/>
      <c r="D178" s="1"/>
      <c r="E178" s="33"/>
      <c r="F178" s="1"/>
    </row>
    <row r="179" spans="1:6" ht="15.75">
      <c r="A179" s="1"/>
      <c r="B179" s="1"/>
      <c r="C179" s="33"/>
      <c r="D179" s="1"/>
      <c r="E179" s="33"/>
      <c r="F179" s="1"/>
    </row>
    <row r="180" spans="1:6" ht="15.75">
      <c r="A180" s="1"/>
      <c r="B180" s="1"/>
      <c r="C180" s="33"/>
      <c r="D180" s="1"/>
      <c r="E180" s="33"/>
      <c r="F180" s="1"/>
    </row>
    <row r="181" spans="1:6" ht="15.75">
      <c r="A181" s="1"/>
      <c r="B181" s="1"/>
      <c r="C181" s="33"/>
      <c r="D181" s="1"/>
      <c r="E181" s="33"/>
      <c r="F181" s="1"/>
    </row>
    <row r="182" spans="1:6" ht="15.75">
      <c r="A182" s="1"/>
      <c r="B182" s="1"/>
      <c r="C182" s="33"/>
      <c r="D182" s="1"/>
      <c r="E182" s="33"/>
      <c r="F182" s="1"/>
    </row>
    <row r="183" spans="1:6" ht="15.75">
      <c r="A183" s="1"/>
      <c r="B183" s="1"/>
      <c r="C183" s="33"/>
      <c r="D183" s="1"/>
      <c r="E183" s="33"/>
      <c r="F183" s="1"/>
    </row>
    <row r="184" spans="1:6" ht="15.75">
      <c r="A184" s="1"/>
      <c r="B184" s="1"/>
      <c r="C184" s="33"/>
      <c r="D184" s="1"/>
      <c r="E184" s="33"/>
      <c r="F184" s="1"/>
    </row>
    <row r="185" spans="1:6" ht="15.75">
      <c r="A185" s="1"/>
      <c r="B185" s="1"/>
      <c r="C185" s="33"/>
      <c r="D185" s="1"/>
      <c r="E185" s="33"/>
      <c r="F185" s="1"/>
    </row>
    <row r="186" spans="1:6" ht="15.75">
      <c r="A186" s="1"/>
      <c r="B186" s="1"/>
      <c r="C186" s="33"/>
      <c r="D186" s="1"/>
      <c r="E186" s="33"/>
      <c r="F186" s="1"/>
    </row>
    <row r="187" spans="1:6" ht="15.75">
      <c r="A187" s="1"/>
      <c r="B187" s="1"/>
      <c r="C187" s="33"/>
      <c r="D187" s="1"/>
      <c r="E187" s="33"/>
      <c r="F187" s="1"/>
    </row>
    <row r="188" spans="1:6" ht="15.75">
      <c r="A188" s="1"/>
      <c r="B188" s="1"/>
      <c r="C188" s="33"/>
      <c r="D188" s="1"/>
      <c r="E188" s="33"/>
      <c r="F188" s="1"/>
    </row>
    <row r="189" spans="1:6" ht="15.75">
      <c r="A189" s="1"/>
      <c r="B189" s="1"/>
      <c r="C189" s="33"/>
      <c r="D189" s="1"/>
      <c r="E189" s="33"/>
      <c r="F189" s="1"/>
    </row>
    <row r="190" spans="1:6" ht="15.75">
      <c r="A190" s="1"/>
      <c r="B190" s="1"/>
      <c r="C190" s="33"/>
      <c r="D190" s="1"/>
      <c r="E190" s="33"/>
      <c r="F190" s="1"/>
    </row>
    <row r="191" spans="1:6" ht="15.75">
      <c r="A191" s="1"/>
      <c r="B191" s="1"/>
      <c r="C191" s="33"/>
      <c r="D191" s="1"/>
      <c r="E191" s="33"/>
      <c r="F191" s="1"/>
    </row>
    <row r="192" spans="1:6" ht="15.75">
      <c r="A192" s="1"/>
      <c r="B192" s="1"/>
      <c r="C192" s="33"/>
      <c r="D192" s="1"/>
      <c r="E192" s="33"/>
      <c r="F192" s="1"/>
    </row>
    <row r="193" spans="1:6" ht="15.75">
      <c r="A193" s="1"/>
      <c r="B193" s="1"/>
      <c r="C193" s="33"/>
      <c r="D193" s="1"/>
      <c r="E193" s="33"/>
      <c r="F193" s="1"/>
    </row>
    <row r="194" spans="1:6" ht="15.75">
      <c r="A194" s="1"/>
      <c r="B194" s="1"/>
      <c r="C194" s="33"/>
      <c r="D194" s="1"/>
      <c r="E194" s="33"/>
      <c r="F194" s="1"/>
    </row>
    <row r="195" spans="1:6" ht="15.75">
      <c r="A195" s="1"/>
      <c r="B195" s="1"/>
      <c r="C195" s="33"/>
      <c r="D195" s="1"/>
      <c r="E195" s="33"/>
      <c r="F195" s="1"/>
    </row>
    <row r="196" spans="1:6" ht="15.75">
      <c r="A196" s="1"/>
      <c r="B196" s="1"/>
      <c r="C196" s="33"/>
      <c r="D196" s="1"/>
      <c r="E196" s="33"/>
      <c r="F196" s="1"/>
    </row>
    <row r="197" spans="1:6" ht="15.75">
      <c r="A197" s="1"/>
      <c r="B197" s="1"/>
      <c r="C197" s="33"/>
      <c r="D197" s="1"/>
      <c r="E197" s="33"/>
      <c r="F197" s="1"/>
    </row>
    <row r="198" spans="1:6" ht="15.75">
      <c r="A198" s="1"/>
      <c r="B198" s="1"/>
      <c r="C198" s="33"/>
      <c r="D198" s="1"/>
      <c r="E198" s="33"/>
      <c r="F198" s="1"/>
    </row>
    <row r="199" spans="1:6" ht="15.75">
      <c r="A199" s="1"/>
      <c r="B199" s="1"/>
      <c r="C199" s="33"/>
      <c r="D199" s="1"/>
      <c r="E199" s="33"/>
      <c r="F199" s="1"/>
    </row>
    <row r="200" spans="1:6" ht="15.75">
      <c r="A200" s="1"/>
      <c r="B200" s="1"/>
      <c r="C200" s="33"/>
      <c r="D200" s="1"/>
      <c r="E200" s="33"/>
      <c r="F200" s="1"/>
    </row>
    <row r="201" spans="1:6" ht="15.75">
      <c r="A201" s="1"/>
      <c r="B201" s="1"/>
      <c r="C201" s="33"/>
      <c r="D201" s="1"/>
      <c r="E201" s="33"/>
      <c r="F201" s="1"/>
    </row>
    <row r="202" spans="1:6" ht="15.75">
      <c r="A202" s="1"/>
      <c r="B202" s="1"/>
      <c r="C202" s="33"/>
      <c r="D202" s="1"/>
      <c r="E202" s="33"/>
      <c r="F202" s="1"/>
    </row>
    <row r="203" spans="1:6" ht="15.75">
      <c r="A203" s="1"/>
      <c r="B203" s="1"/>
      <c r="C203" s="33"/>
      <c r="D203" s="1"/>
      <c r="E203" s="33"/>
      <c r="F203" s="1"/>
    </row>
    <row r="204" spans="1:6" ht="15.75">
      <c r="A204" s="1"/>
      <c r="B204" s="1"/>
      <c r="C204" s="33"/>
      <c r="D204" s="1"/>
      <c r="E204" s="33"/>
      <c r="F204" s="1"/>
    </row>
    <row r="205" spans="1:6" ht="15.75">
      <c r="A205" s="1"/>
      <c r="B205" s="1"/>
      <c r="C205" s="33"/>
      <c r="D205" s="1"/>
      <c r="E205" s="33"/>
      <c r="F205" s="1"/>
    </row>
    <row r="206" spans="1:6" ht="15.75">
      <c r="A206" s="1"/>
      <c r="B206" s="1"/>
      <c r="C206" s="33"/>
      <c r="D206" s="1"/>
      <c r="E206" s="33"/>
      <c r="F206" s="1"/>
    </row>
    <row r="207" spans="1:6" ht="15.75">
      <c r="A207" s="1"/>
      <c r="B207" s="1"/>
      <c r="C207" s="33"/>
      <c r="D207" s="1"/>
      <c r="E207" s="33"/>
      <c r="F207" s="1"/>
    </row>
    <row r="208" spans="1:6" ht="15.75">
      <c r="A208" s="1"/>
      <c r="B208" s="1"/>
      <c r="C208" s="33"/>
      <c r="D208" s="1"/>
      <c r="E208" s="33"/>
      <c r="F208" s="1"/>
    </row>
    <row r="209" spans="1:6" ht="15.75">
      <c r="A209" s="1"/>
      <c r="B209" s="1"/>
      <c r="C209" s="33"/>
      <c r="D209" s="1"/>
      <c r="E209" s="33"/>
      <c r="F209" s="1"/>
    </row>
    <row r="210" spans="1:6" ht="15.75">
      <c r="A210" s="1"/>
      <c r="B210" s="1"/>
      <c r="C210" s="33"/>
      <c r="D210" s="1"/>
      <c r="E210" s="33"/>
      <c r="F210" s="1"/>
    </row>
    <row r="211" spans="1:6" ht="15.75">
      <c r="A211" s="1"/>
      <c r="B211" s="1"/>
      <c r="C211" s="33"/>
      <c r="D211" s="1"/>
      <c r="E211" s="33"/>
      <c r="F211" s="1"/>
    </row>
    <row r="212" spans="1:6" ht="15.75">
      <c r="A212" s="1"/>
      <c r="B212" s="1"/>
      <c r="C212" s="33"/>
      <c r="D212" s="1"/>
      <c r="E212" s="33"/>
      <c r="F212" s="1"/>
    </row>
    <row r="213" spans="1:6" ht="15.75">
      <c r="A213" s="1"/>
      <c r="B213" s="1"/>
      <c r="C213" s="33"/>
      <c r="D213" s="1"/>
      <c r="E213" s="33"/>
      <c r="F213" s="1"/>
    </row>
    <row r="214" spans="1:6" ht="15.75">
      <c r="A214" s="1"/>
      <c r="B214" s="1"/>
      <c r="C214" s="33"/>
      <c r="D214" s="1"/>
      <c r="E214" s="33"/>
      <c r="F214" s="1"/>
    </row>
    <row r="215" spans="1:6" ht="15.75">
      <c r="A215" s="1"/>
      <c r="B215" s="1"/>
      <c r="C215" s="33"/>
      <c r="D215" s="1"/>
      <c r="E215" s="33"/>
      <c r="F215" s="1"/>
    </row>
    <row r="216" spans="1:6" ht="15.75">
      <c r="A216" s="1"/>
      <c r="B216" s="1"/>
      <c r="C216" s="33"/>
      <c r="D216" s="1"/>
      <c r="E216" s="33"/>
      <c r="F216" s="1"/>
    </row>
  </sheetData>
  <sheetProtection/>
  <autoFilter ref="D4:E162"/>
  <mergeCells count="15">
    <mergeCell ref="A1:F1"/>
    <mergeCell ref="A162:E162"/>
    <mergeCell ref="F162:G162"/>
    <mergeCell ref="F158:G158"/>
    <mergeCell ref="F159:G159"/>
    <mergeCell ref="F161:G161"/>
    <mergeCell ref="A2:A5"/>
    <mergeCell ref="B2:G2"/>
    <mergeCell ref="F160:G160"/>
    <mergeCell ref="B3:C3"/>
    <mergeCell ref="D3:E3"/>
    <mergeCell ref="F3:F5"/>
    <mergeCell ref="G3:G5"/>
    <mergeCell ref="B5:C5"/>
    <mergeCell ref="D5:E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2019-11-19T09:01:37Z</dcterms:modified>
  <cp:category/>
  <cp:version/>
  <cp:contentType/>
  <cp:contentStatus/>
</cp:coreProperties>
</file>