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2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E53" authorId="0">
      <text>
        <r>
          <rPr>
            <b/>
            <sz val="9"/>
            <color indexed="8"/>
            <rFont val="Tahoma"/>
            <family val="2"/>
          </rPr>
          <t xml:space="preserve">Пользователь 
</t>
        </r>
        <r>
          <rPr>
            <sz val="9"/>
            <color indexed="8"/>
            <rFont val="Tahoma"/>
            <family val="2"/>
          </rPr>
          <t>В октябре пересчитала, показания 10,233 Гкал.</t>
        </r>
      </text>
    </comment>
    <comment ref="G12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 xml:space="preserve">С окт.17 г по нормативу
</t>
        </r>
      </text>
    </comment>
    <comment ref="G13" authorId="0">
      <text>
        <r>
          <rPr>
            <b/>
            <sz val="9"/>
            <color indexed="8"/>
            <rFont val="Tahoma"/>
            <family val="2"/>
          </rPr>
          <t>Пользователь W
В октябре есть показ. 0,0001, возможно заработал, был на поверке</t>
        </r>
      </text>
    </comment>
  </commentList>
</comments>
</file>

<file path=xl/sharedStrings.xml><?xml version="1.0" encoding="utf-8"?>
<sst xmlns="http://schemas.openxmlformats.org/spreadsheetml/2006/main" count="51" uniqueCount="21">
  <si>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</si>
  <si>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</si>
  <si>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</si>
  <si>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</si>
  <si>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</si>
  <si>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</si>
  <si>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</si>
  <si>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</si>
  <si>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</si>
  <si>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н/р</t>
  </si>
  <si>
    <t>н/п</t>
  </si>
  <si>
    <t>Расход по ОДПУ</t>
  </si>
  <si>
    <t>Расход по ИПУ</t>
  </si>
  <si>
    <t>Корректировка</t>
  </si>
  <si>
    <t>Расход на ОДН</t>
  </si>
  <si>
    <t>ОДН на 1 м2</t>
  </si>
  <si>
    <t>15.10.2020.  0:00:00</t>
  </si>
  <si>
    <t>27.10.2020. 0:00:00</t>
  </si>
  <si>
    <t>Показания приборов учета отопления за ОКТЯБРЬ  2020 г по адресу: г.Белгород ул.Макаренко д.26</t>
  </si>
  <si>
    <t>отсутствует п/у</t>
  </si>
  <si>
    <t>нет доступа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</si>
</sst>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7" fillId="34" borderId="14" xfId="0" applyNumberFormat="1" applyFont="1" applyFill="1" applyBorder="1" applyAlignment="1">
      <alignment/>
    </xf>
    <xf numFmtId="165" fontId="7" fillId="35" borderId="14" xfId="0" applyNumberFormat="1" applyFont="1" applyFill="1" applyBorder="1" applyAlignment="1">
      <alignment/>
    </xf>
    <xf numFmtId="165" fontId="7" fillId="36" borderId="14" xfId="0" applyNumberFormat="1" applyFont="1" applyFill="1" applyBorder="1" applyAlignment="1">
      <alignment/>
    </xf>
    <xf numFmtId="165" fontId="7" fillId="37" borderId="14" xfId="0" applyNumberFormat="1" applyFont="1" applyFill="1" applyBorder="1" applyAlignment="1">
      <alignment/>
    </xf>
    <xf numFmtId="165" fontId="7" fillId="38" borderId="14" xfId="0" applyNumberFormat="1" applyFont="1" applyFill="1" applyBorder="1" applyAlignment="1">
      <alignment/>
    </xf>
    <xf numFmtId="165" fontId="7" fillId="39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4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42" fillId="36" borderId="0" xfId="0" applyFont="1" applyFill="1" applyAlignment="1">
      <alignment/>
    </xf>
    <xf numFmtId="0" fontId="25" fillId="0" borderId="0" xfId="0" applyFont="1" applyAlignment="1">
      <alignment/>
    </xf>
    <xf numFmtId="164" fontId="44" fillId="36" borderId="13" xfId="0" applyNumberFormat="1" applyFont="1" applyFill="1" applyBorder="1" applyAlignment="1">
      <alignment horizontal="center" vertical="center" wrapText="1"/>
    </xf>
    <xf numFmtId="166" fontId="45" fillId="34" borderId="14" xfId="0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zoomScale="115" zoomScaleNormal="115" zoomScalePageLayoutView="0" workbookViewId="0" topLeftCell="A1">
      <pane xSplit="1" ySplit="5" topLeftCell="B150" activePane="bottomRight" state="frozen"/>
      <selection pane="topLeft" activeCell="A1" sqref="A1"/>
      <selection pane="topRight" activeCell="B1" sqref="B1"/>
      <selection pane="bottomLeft" activeCell="A150" sqref="A150"/>
      <selection pane="bottomRight" activeCell="H164" sqref="H164"/>
    </sheetView>
  </sheetViews>
  <sheetFormatPr defaultColWidth="9.140625" defaultRowHeight="15"/>
  <cols>
    <col min="1" max="1" width="9.28125" style="0" customWidth="1"/>
    <col min="2" max="2" width="14.28125" style="0" customWidth="1"/>
    <col min="3" max="3" width="14.57421875" style="1" customWidth="1"/>
    <col min="4" max="4" width="16.140625" style="2" customWidth="1"/>
    <col min="5" max="5" width="15.57421875" style="1" customWidth="1"/>
    <col min="6" max="6" width="16.140625" style="0" customWidth="1"/>
    <col min="7" max="7" width="14.140625" style="3" customWidth="1"/>
  </cols>
  <sheetData>
    <row r="1" spans="1:6" ht="46.5" customHeight="1">
      <c r="A1" s="21" t="s">
        <v>18</v>
      </c>
      <c r="B1" s="21"/>
      <c r="C1" s="21"/>
      <c r="D1" s="21"/>
      <c r="E1" s="21"/>
      <c r="F1" s="21"/>
    </row>
    <row r="2" spans="1:7" ht="15.75" customHeight="1">
      <c r="A2" s="22" t="s">
        <v>0</v>
      </c>
      <c r="B2" s="23" t="s">
        <v>1</v>
      </c>
      <c r="C2" s="23"/>
      <c r="D2" s="23"/>
      <c r="E2" s="23"/>
      <c r="F2" s="23"/>
      <c r="G2" s="23"/>
    </row>
    <row r="3" spans="1:7" ht="31.5" customHeight="1">
      <c r="A3" s="22"/>
      <c r="B3" s="24" t="s">
        <v>2</v>
      </c>
      <c r="C3" s="24"/>
      <c r="D3" s="24" t="s">
        <v>3</v>
      </c>
      <c r="E3" s="24"/>
      <c r="F3" s="22" t="s">
        <v>4</v>
      </c>
      <c r="G3" s="33" t="s">
        <v>5</v>
      </c>
    </row>
    <row r="4" spans="1:7" ht="36" customHeight="1">
      <c r="A4" s="22"/>
      <c r="B4" s="6" t="s">
        <v>6</v>
      </c>
      <c r="C4" s="7" t="s">
        <v>7</v>
      </c>
      <c r="D4" s="5" t="s">
        <v>8</v>
      </c>
      <c r="E4" s="7" t="s">
        <v>7</v>
      </c>
      <c r="F4" s="22"/>
      <c r="G4" s="33"/>
    </row>
    <row r="5" spans="1:7" ht="21" customHeight="1">
      <c r="A5" s="22"/>
      <c r="B5" s="25" t="s">
        <v>16</v>
      </c>
      <c r="C5" s="25"/>
      <c r="D5" s="25" t="s">
        <v>17</v>
      </c>
      <c r="E5" s="25"/>
      <c r="F5" s="22"/>
      <c r="G5" s="33"/>
    </row>
    <row r="6" spans="1:7" ht="15.75">
      <c r="A6" s="4">
        <v>1</v>
      </c>
      <c r="B6" s="8">
        <f>C6*4.1868</f>
        <v>4.94335476</v>
      </c>
      <c r="C6" s="15">
        <v>1.1807</v>
      </c>
      <c r="D6" s="8">
        <f>E6*4.1868</f>
        <v>5.27411196</v>
      </c>
      <c r="E6" s="15">
        <v>1.2597</v>
      </c>
      <c r="F6" s="8">
        <v>0.07899999999999996</v>
      </c>
      <c r="G6" s="34"/>
    </row>
    <row r="7" spans="1:7" ht="15.75">
      <c r="A7" s="4">
        <v>2</v>
      </c>
      <c r="B7" s="8">
        <f>C7*4.1868</f>
        <v>0</v>
      </c>
      <c r="C7" s="15">
        <v>0</v>
      </c>
      <c r="D7" s="8">
        <f>E7*4.1868</f>
        <v>0.6422551200000001</v>
      </c>
      <c r="E7" s="15">
        <v>0.1534</v>
      </c>
      <c r="F7" s="8">
        <v>0.153</v>
      </c>
      <c r="G7" s="34"/>
    </row>
    <row r="8" spans="1:7" ht="15.75">
      <c r="A8" s="4">
        <v>3</v>
      </c>
      <c r="B8" s="8">
        <v>0</v>
      </c>
      <c r="C8" s="15">
        <v>0</v>
      </c>
      <c r="D8" s="8">
        <f>E8*4.1868</f>
        <v>0.0029307599999999997</v>
      </c>
      <c r="E8" s="15">
        <v>0.0007</v>
      </c>
      <c r="F8" s="8">
        <v>0</v>
      </c>
      <c r="G8" s="34"/>
    </row>
    <row r="9" spans="1:7" ht="15.75">
      <c r="A9" s="4">
        <v>4</v>
      </c>
      <c r="B9" s="8">
        <v>0</v>
      </c>
      <c r="C9" s="15" t="s">
        <v>9</v>
      </c>
      <c r="D9" s="8">
        <v>0</v>
      </c>
      <c r="E9" s="15" t="s">
        <v>9</v>
      </c>
      <c r="F9" s="8"/>
      <c r="G9" s="34">
        <v>0.3282096774193548</v>
      </c>
    </row>
    <row r="10" spans="1:7" ht="15.75">
      <c r="A10" s="4">
        <v>5</v>
      </c>
      <c r="B10" s="8">
        <f aca="true" t="shared" si="0" ref="B10:B31">C10*4.1868</f>
        <v>90.7991316</v>
      </c>
      <c r="C10" s="15">
        <v>21.687</v>
      </c>
      <c r="D10" s="8">
        <f>E10*4.1868</f>
        <v>91.905</v>
      </c>
      <c r="E10" s="15">
        <f>91.905/4.1868</f>
        <v>21.951132129550015</v>
      </c>
      <c r="F10" s="8">
        <v>0.26399999999999935</v>
      </c>
      <c r="G10" s="34"/>
    </row>
    <row r="11" spans="1:7" ht="15.75">
      <c r="A11" s="4">
        <v>6</v>
      </c>
      <c r="B11" s="8">
        <f t="shared" si="0"/>
        <v>85.62006</v>
      </c>
      <c r="C11" s="15">
        <v>20.45</v>
      </c>
      <c r="D11" s="8">
        <v>0</v>
      </c>
      <c r="E11" s="15" t="s">
        <v>9</v>
      </c>
      <c r="F11" s="8"/>
      <c r="G11" s="34">
        <v>0.5371451612903225</v>
      </c>
    </row>
    <row r="12" spans="1:7" ht="15.75">
      <c r="A12" s="4">
        <v>7</v>
      </c>
      <c r="B12" s="8">
        <f t="shared" si="0"/>
        <v>12.763041119999999</v>
      </c>
      <c r="C12" s="16">
        <v>3.0484</v>
      </c>
      <c r="D12" s="8">
        <f aca="true" t="shared" si="1" ref="D12:D32">E12*4.1868</f>
        <v>13.207679279999999</v>
      </c>
      <c r="E12" s="16">
        <v>3.1546</v>
      </c>
      <c r="F12" s="8">
        <v>0.10559999999999992</v>
      </c>
      <c r="G12" s="34"/>
    </row>
    <row r="13" spans="1:7" ht="15.75">
      <c r="A13" s="4">
        <v>8</v>
      </c>
      <c r="B13" s="8">
        <f t="shared" si="0"/>
        <v>0</v>
      </c>
      <c r="C13" s="15">
        <v>0</v>
      </c>
      <c r="D13" s="8">
        <f t="shared" si="1"/>
        <v>0.72473508</v>
      </c>
      <c r="E13" s="15">
        <v>0.1731</v>
      </c>
      <c r="F13" s="8">
        <v>0.173</v>
      </c>
      <c r="G13" s="34"/>
    </row>
    <row r="14" spans="1:7" ht="15.75">
      <c r="A14" s="4">
        <v>9</v>
      </c>
      <c r="B14" s="8">
        <f t="shared" si="0"/>
        <v>31.819679999999998</v>
      </c>
      <c r="C14" s="15">
        <v>7.6</v>
      </c>
      <c r="D14" s="8">
        <f t="shared" si="1"/>
        <v>31.819679999999998</v>
      </c>
      <c r="E14" s="15">
        <v>7.6</v>
      </c>
      <c r="F14" s="8">
        <v>0</v>
      </c>
      <c r="G14" s="34"/>
    </row>
    <row r="15" spans="1:7" ht="15.75">
      <c r="A15" s="4">
        <v>10</v>
      </c>
      <c r="B15" s="8">
        <f t="shared" si="0"/>
        <v>37.350442799999996</v>
      </c>
      <c r="C15" s="16">
        <v>8.921</v>
      </c>
      <c r="D15" s="8">
        <f t="shared" si="1"/>
        <v>37.404871199999995</v>
      </c>
      <c r="E15" s="16">
        <v>8.934</v>
      </c>
      <c r="F15" s="8">
        <v>0.0129999999999999</v>
      </c>
      <c r="G15" s="34"/>
    </row>
    <row r="16" spans="1:7" ht="15.75">
      <c r="A16" s="4">
        <v>11</v>
      </c>
      <c r="B16" s="8">
        <f t="shared" si="0"/>
        <v>0</v>
      </c>
      <c r="C16" s="15">
        <v>0</v>
      </c>
      <c r="D16" s="8">
        <f t="shared" si="1"/>
        <v>0</v>
      </c>
      <c r="E16" s="15">
        <v>0</v>
      </c>
      <c r="F16" s="8">
        <v>0</v>
      </c>
      <c r="G16" s="34"/>
    </row>
    <row r="17" spans="1:7" ht="15.75">
      <c r="A17" s="4">
        <v>12</v>
      </c>
      <c r="B17" s="8">
        <f t="shared" si="0"/>
        <v>53.99883431999999</v>
      </c>
      <c r="C17" s="17">
        <v>12.8974</v>
      </c>
      <c r="D17" s="8">
        <f t="shared" si="1"/>
        <v>54.688</v>
      </c>
      <c r="E17" s="17">
        <f>54.688/4.1868</f>
        <v>13.062004394764498</v>
      </c>
      <c r="F17" s="8">
        <v>0.16499999999999915</v>
      </c>
      <c r="G17" s="34"/>
    </row>
    <row r="18" spans="1:7" ht="15.75">
      <c r="A18" s="4">
        <v>13</v>
      </c>
      <c r="B18" s="8">
        <f t="shared" si="0"/>
        <v>119.9748474</v>
      </c>
      <c r="C18" s="15">
        <v>28.6555</v>
      </c>
      <c r="D18" s="8">
        <f t="shared" si="1"/>
        <v>121.021</v>
      </c>
      <c r="E18" s="15">
        <f>121.021/4.1868</f>
        <v>28.905369255756188</v>
      </c>
      <c r="F18" s="8">
        <v>0.25</v>
      </c>
      <c r="G18" s="34"/>
    </row>
    <row r="19" spans="1:7" ht="15.75">
      <c r="A19" s="4">
        <v>14</v>
      </c>
      <c r="B19" s="8">
        <f t="shared" si="0"/>
        <v>4.2700000000000005</v>
      </c>
      <c r="C19" s="18">
        <f>4.27/4.1868</f>
        <v>1.0198719785994077</v>
      </c>
      <c r="D19" s="8">
        <f t="shared" si="1"/>
        <v>4.69</v>
      </c>
      <c r="E19" s="18">
        <f>4.69/4.1868</f>
        <v>1.1201872551829561</v>
      </c>
      <c r="F19" s="8">
        <v>0.1010000000000002</v>
      </c>
      <c r="G19" s="34"/>
    </row>
    <row r="20" spans="1:7" ht="15.75">
      <c r="A20" s="4">
        <v>15</v>
      </c>
      <c r="B20" s="8">
        <f t="shared" si="0"/>
        <v>0</v>
      </c>
      <c r="C20" s="15">
        <v>0</v>
      </c>
      <c r="D20" s="8">
        <f t="shared" si="1"/>
        <v>0.36341424</v>
      </c>
      <c r="E20" s="15">
        <v>0.0868</v>
      </c>
      <c r="F20" s="8">
        <v>0.086</v>
      </c>
      <c r="G20" s="34"/>
    </row>
    <row r="21" spans="1:7" ht="15.75">
      <c r="A21" s="4">
        <v>16</v>
      </c>
      <c r="B21" s="8">
        <f t="shared" si="0"/>
        <v>0</v>
      </c>
      <c r="C21" s="17">
        <v>0</v>
      </c>
      <c r="D21" s="8">
        <f t="shared" si="1"/>
        <v>0.39314052</v>
      </c>
      <c r="E21" s="17">
        <v>0.0939</v>
      </c>
      <c r="F21" s="8">
        <v>0.093</v>
      </c>
      <c r="G21" s="34"/>
    </row>
    <row r="22" spans="1:7" ht="15.75">
      <c r="A22" s="4">
        <v>17</v>
      </c>
      <c r="B22" s="8">
        <f t="shared" si="0"/>
        <v>0</v>
      </c>
      <c r="C22" s="17">
        <v>0</v>
      </c>
      <c r="D22" s="8">
        <f t="shared" si="1"/>
        <v>0.07619976</v>
      </c>
      <c r="E22" s="17">
        <v>0.0182</v>
      </c>
      <c r="F22" s="8">
        <v>0.018</v>
      </c>
      <c r="G22" s="34"/>
    </row>
    <row r="23" spans="1:7" ht="15.75">
      <c r="A23" s="4">
        <v>18</v>
      </c>
      <c r="B23" s="8">
        <f t="shared" si="0"/>
        <v>45.564944399999995</v>
      </c>
      <c r="C23" s="17">
        <v>10.883</v>
      </c>
      <c r="D23" s="8">
        <f t="shared" si="1"/>
        <v>46.075734000000004</v>
      </c>
      <c r="E23" s="17">
        <v>11.005</v>
      </c>
      <c r="F23" s="8">
        <v>0.12200000000000165</v>
      </c>
      <c r="G23" s="34"/>
    </row>
    <row r="24" spans="1:7" ht="15.75">
      <c r="A24" s="4">
        <v>19</v>
      </c>
      <c r="B24" s="8">
        <f t="shared" si="0"/>
        <v>0</v>
      </c>
      <c r="C24" s="15">
        <v>0</v>
      </c>
      <c r="D24" s="8">
        <f t="shared" si="1"/>
        <v>0.5275368</v>
      </c>
      <c r="E24" s="15">
        <v>0.126</v>
      </c>
      <c r="F24" s="8">
        <v>0.126</v>
      </c>
      <c r="G24" s="34"/>
    </row>
    <row r="25" spans="1:7" ht="15.75">
      <c r="A25" s="4">
        <v>20</v>
      </c>
      <c r="B25" s="8">
        <f t="shared" si="0"/>
        <v>34.472</v>
      </c>
      <c r="C25" s="15">
        <f>34.472/4.1868</f>
        <v>8.23349574854304</v>
      </c>
      <c r="D25" s="8">
        <f t="shared" si="1"/>
        <v>35.676</v>
      </c>
      <c r="E25" s="15">
        <f>35.676/4.1868</f>
        <v>8.521066208082546</v>
      </c>
      <c r="F25" s="8">
        <v>0.28800000000000026</v>
      </c>
      <c r="G25" s="34"/>
    </row>
    <row r="26" spans="1:7" ht="15.75">
      <c r="A26" s="4">
        <v>21</v>
      </c>
      <c r="B26" s="8">
        <f t="shared" si="0"/>
        <v>1.43900316</v>
      </c>
      <c r="C26" s="19">
        <v>0.3437</v>
      </c>
      <c r="D26" s="8">
        <f t="shared" si="1"/>
        <v>1.68016284</v>
      </c>
      <c r="E26" s="19">
        <v>0.4013</v>
      </c>
      <c r="F26" s="8">
        <v>0.057999999999999996</v>
      </c>
      <c r="G26" s="34"/>
    </row>
    <row r="27" spans="1:7" ht="15.75">
      <c r="A27" s="4">
        <v>22</v>
      </c>
      <c r="B27" s="8">
        <f t="shared" si="0"/>
        <v>53.38</v>
      </c>
      <c r="C27" s="17">
        <f>53.38/4.1868</f>
        <v>12.749593961975734</v>
      </c>
      <c r="D27" s="8">
        <f t="shared" si="1"/>
        <v>54.322</v>
      </c>
      <c r="E27" s="17">
        <f>54.322/4.1868</f>
        <v>12.974586796598835</v>
      </c>
      <c r="F27" s="8">
        <v>0.22499999999999964</v>
      </c>
      <c r="G27" s="34"/>
    </row>
    <row r="28" spans="1:7" ht="15.75">
      <c r="A28" s="4">
        <v>23</v>
      </c>
      <c r="B28" s="8">
        <f t="shared" si="0"/>
        <v>114.886</v>
      </c>
      <c r="C28" s="17">
        <f>114.886/4.1868</f>
        <v>27.440049679946497</v>
      </c>
      <c r="D28" s="8">
        <f t="shared" si="1"/>
        <v>115.408</v>
      </c>
      <c r="E28" s="17">
        <f>115.408/4.1868</f>
        <v>27.56472723798605</v>
      </c>
      <c r="F28" s="8">
        <v>0.12399999999999878</v>
      </c>
      <c r="G28" s="34"/>
    </row>
    <row r="29" spans="1:7" ht="15.75">
      <c r="A29" s="4">
        <v>24</v>
      </c>
      <c r="B29" s="8">
        <f t="shared" si="0"/>
        <v>34.678</v>
      </c>
      <c r="C29" s="15">
        <f>34.678/4.1868</f>
        <v>8.282698003248305</v>
      </c>
      <c r="D29" s="8">
        <f t="shared" si="1"/>
        <v>35.918</v>
      </c>
      <c r="E29" s="15">
        <f>35.918/4.1868</f>
        <v>8.5788669150664</v>
      </c>
      <c r="F29" s="8">
        <v>0.2959999999999994</v>
      </c>
      <c r="G29" s="34"/>
    </row>
    <row r="30" spans="1:7" ht="15.75">
      <c r="A30" s="4">
        <v>25</v>
      </c>
      <c r="B30" s="8">
        <f t="shared" si="0"/>
        <v>0</v>
      </c>
      <c r="C30" s="17">
        <v>0</v>
      </c>
      <c r="D30" s="8">
        <f t="shared" si="1"/>
        <v>0</v>
      </c>
      <c r="E30" s="17">
        <v>0</v>
      </c>
      <c r="F30" s="8">
        <v>0</v>
      </c>
      <c r="G30" s="34"/>
    </row>
    <row r="31" spans="1:7" ht="15.75">
      <c r="A31" s="4">
        <v>26</v>
      </c>
      <c r="B31" s="8">
        <f t="shared" si="0"/>
        <v>18.149777999999998</v>
      </c>
      <c r="C31" s="15">
        <v>4.335</v>
      </c>
      <c r="D31" s="8">
        <f t="shared" si="1"/>
        <v>20.0631456</v>
      </c>
      <c r="E31" s="15">
        <v>4.792</v>
      </c>
      <c r="F31" s="8">
        <v>0.4569999999999999</v>
      </c>
      <c r="G31" s="34"/>
    </row>
    <row r="32" spans="1:7" ht="15.75">
      <c r="A32" s="4">
        <v>27</v>
      </c>
      <c r="B32" s="8">
        <v>0</v>
      </c>
      <c r="C32" s="15">
        <v>0</v>
      </c>
      <c r="D32" s="8">
        <f t="shared" si="1"/>
        <v>0.29140128</v>
      </c>
      <c r="E32" s="15">
        <v>0.0696</v>
      </c>
      <c r="F32" s="8">
        <v>0.069</v>
      </c>
      <c r="G32" s="34"/>
    </row>
    <row r="33" spans="1:7" ht="15.75">
      <c r="A33" s="4">
        <v>28</v>
      </c>
      <c r="B33" s="8">
        <v>0</v>
      </c>
      <c r="C33" s="15">
        <f>76.55/4.1868</f>
        <v>18.283653386834814</v>
      </c>
      <c r="D33" s="8">
        <v>0</v>
      </c>
      <c r="E33" s="15">
        <f>77.857/4.1868</f>
        <v>18.595824973726952</v>
      </c>
      <c r="F33" s="8">
        <v>0.3119999999999976</v>
      </c>
      <c r="G33" s="34"/>
    </row>
    <row r="34" spans="1:7" ht="15.75">
      <c r="A34" s="4">
        <v>29</v>
      </c>
      <c r="B34" s="8">
        <f>C34*4.1868</f>
        <v>25.237</v>
      </c>
      <c r="C34" s="17">
        <f>25.237/4.1868</f>
        <v>6.027753893188115</v>
      </c>
      <c r="D34" s="8">
        <f>E34*4.1868</f>
        <v>25.239</v>
      </c>
      <c r="E34" s="17">
        <f>25.239/4.1868</f>
        <v>6.028231584981371</v>
      </c>
      <c r="F34" s="8">
        <v>0</v>
      </c>
      <c r="G34" s="34"/>
    </row>
    <row r="35" spans="1:7" ht="15.75">
      <c r="A35" s="4">
        <v>30</v>
      </c>
      <c r="B35" s="8">
        <f aca="true" t="shared" si="2" ref="B35:B41">C35*4.1868</f>
        <v>3.225</v>
      </c>
      <c r="C35" s="17">
        <f>3.225/4.1868</f>
        <v>0.7702780166236745</v>
      </c>
      <c r="D35" s="8">
        <f aca="true" t="shared" si="3" ref="D35:D41">E35*4.1868</f>
        <v>3.225</v>
      </c>
      <c r="E35" s="17">
        <f>3.225/4.1868</f>
        <v>0.7702780166236745</v>
      </c>
      <c r="F35" s="8">
        <v>0</v>
      </c>
      <c r="G35" s="34"/>
    </row>
    <row r="36" spans="1:7" ht="15.75">
      <c r="A36" s="4">
        <v>31</v>
      </c>
      <c r="B36" s="8">
        <f t="shared" si="2"/>
        <v>1.803</v>
      </c>
      <c r="C36" s="17">
        <v>0.43063915161937516</v>
      </c>
      <c r="D36" s="8">
        <f t="shared" si="3"/>
        <v>1.803</v>
      </c>
      <c r="E36" s="17">
        <v>0.43063915161937516</v>
      </c>
      <c r="F36" s="8">
        <v>0</v>
      </c>
      <c r="G36" s="34"/>
    </row>
    <row r="37" spans="1:7" ht="15.75">
      <c r="A37" s="4">
        <v>32</v>
      </c>
      <c r="B37" s="8">
        <f t="shared" si="2"/>
        <v>0</v>
      </c>
      <c r="C37" s="17">
        <v>0</v>
      </c>
      <c r="D37" s="8">
        <f t="shared" si="3"/>
        <v>0</v>
      </c>
      <c r="E37" s="17">
        <v>0</v>
      </c>
      <c r="F37" s="8">
        <v>0</v>
      </c>
      <c r="G37" s="34"/>
    </row>
    <row r="38" spans="1:7" ht="15.75">
      <c r="A38" s="4">
        <v>33</v>
      </c>
      <c r="B38" s="8">
        <f t="shared" si="2"/>
        <v>0</v>
      </c>
      <c r="C38" s="17">
        <v>0</v>
      </c>
      <c r="D38" s="8">
        <f t="shared" si="3"/>
        <v>0</v>
      </c>
      <c r="E38" s="17">
        <v>0</v>
      </c>
      <c r="F38" s="8">
        <v>0</v>
      </c>
      <c r="G38" s="34"/>
    </row>
    <row r="39" spans="1:7" ht="15.75">
      <c r="A39" s="4">
        <v>34</v>
      </c>
      <c r="B39" s="8">
        <f t="shared" si="2"/>
        <v>26.477</v>
      </c>
      <c r="C39" s="15">
        <f>26.477/4.1868</f>
        <v>6.323922805006211</v>
      </c>
      <c r="D39" s="8">
        <f t="shared" si="3"/>
        <v>26.852</v>
      </c>
      <c r="E39" s="15">
        <f>26.852/4.1868</f>
        <v>6.413490016241521</v>
      </c>
      <c r="F39" s="8">
        <v>0.08999999999999984</v>
      </c>
      <c r="G39" s="34"/>
    </row>
    <row r="40" spans="1:7" ht="15.75">
      <c r="A40" s="4">
        <v>35</v>
      </c>
      <c r="B40" s="8">
        <f t="shared" si="2"/>
        <v>0</v>
      </c>
      <c r="C40" s="15">
        <v>0</v>
      </c>
      <c r="D40" s="8">
        <f t="shared" si="3"/>
        <v>0.8201941199999999</v>
      </c>
      <c r="E40" s="15">
        <v>0.1959</v>
      </c>
      <c r="F40" s="8">
        <v>0.19500000000000003</v>
      </c>
      <c r="G40" s="34"/>
    </row>
    <row r="41" spans="1:7" ht="15.75">
      <c r="A41" s="4">
        <v>36</v>
      </c>
      <c r="B41" s="8">
        <f t="shared" si="2"/>
        <v>0</v>
      </c>
      <c r="C41" s="15">
        <v>0</v>
      </c>
      <c r="D41" s="8">
        <f t="shared" si="3"/>
        <v>0.272142</v>
      </c>
      <c r="E41" s="15">
        <v>0.065</v>
      </c>
      <c r="F41" s="8">
        <v>0.065</v>
      </c>
      <c r="G41" s="34"/>
    </row>
    <row r="42" spans="1:7" ht="15.75">
      <c r="A42" s="4">
        <v>37</v>
      </c>
      <c r="B42" s="8">
        <f>C42*4.1868</f>
        <v>37.422</v>
      </c>
      <c r="C42" s="15">
        <f>37.422/4.1868</f>
        <v>8.938091143594153</v>
      </c>
      <c r="D42" s="8">
        <f>E42*4.1868</f>
        <v>37.519</v>
      </c>
      <c r="E42" s="15">
        <f>37.519/4.1868</f>
        <v>8.96125919556702</v>
      </c>
      <c r="F42" s="8">
        <v>0.022999999999999687</v>
      </c>
      <c r="G42" s="34"/>
    </row>
    <row r="43" spans="1:7" ht="15.75">
      <c r="A43" s="4">
        <v>38</v>
      </c>
      <c r="B43" s="8">
        <f>C43*4.1868</f>
        <v>93.287</v>
      </c>
      <c r="C43" s="16">
        <f>93.287/4.1868</f>
        <v>22.281217158689216</v>
      </c>
      <c r="D43" s="8">
        <f>E43*4.1868</f>
        <v>107.93</v>
      </c>
      <c r="E43" s="16">
        <f>107.93/4.1868</f>
        <v>25.77863762300564</v>
      </c>
      <c r="F43" s="8">
        <v>3.4967828413107824</v>
      </c>
      <c r="G43" s="34"/>
    </row>
    <row r="44" spans="1:7" ht="15.75">
      <c r="A44" s="4">
        <v>39</v>
      </c>
      <c r="B44" s="8">
        <f>C44*4.1868</f>
        <v>0</v>
      </c>
      <c r="C44" s="15">
        <v>0</v>
      </c>
      <c r="D44" s="8">
        <f>E44*4.1868</f>
        <v>0</v>
      </c>
      <c r="E44" s="15">
        <v>0</v>
      </c>
      <c r="F44" s="8">
        <v>0</v>
      </c>
      <c r="G44" s="34"/>
    </row>
    <row r="45" spans="1:7" ht="15.75">
      <c r="A45" s="4">
        <v>40</v>
      </c>
      <c r="B45" s="8">
        <f>C45*4.1868</f>
        <v>1.4151384</v>
      </c>
      <c r="C45" s="15">
        <v>0.338</v>
      </c>
      <c r="D45" s="8">
        <f>E45*4.1868</f>
        <v>1.507248</v>
      </c>
      <c r="E45" s="15">
        <v>0.36</v>
      </c>
      <c r="F45" s="8">
        <v>0.021999999999999964</v>
      </c>
      <c r="G45" s="34"/>
    </row>
    <row r="46" spans="1:7" ht="15.75">
      <c r="A46" s="4">
        <v>41</v>
      </c>
      <c r="B46" s="8">
        <v>0</v>
      </c>
      <c r="C46" s="19" t="s">
        <v>10</v>
      </c>
      <c r="D46" s="8">
        <v>0</v>
      </c>
      <c r="E46" s="19" t="s">
        <v>10</v>
      </c>
      <c r="F46" s="8"/>
      <c r="G46" s="34">
        <v>0.3257419354838709</v>
      </c>
    </row>
    <row r="47" spans="1:7" ht="15.75">
      <c r="A47" s="4">
        <v>42</v>
      </c>
      <c r="B47" s="8">
        <f>C47*4.1868</f>
        <v>12.002</v>
      </c>
      <c r="C47" s="17">
        <f>12.002/4.1868</f>
        <v>2.8666284513232063</v>
      </c>
      <c r="D47" s="8">
        <f>E47*4.1868</f>
        <v>12.05</v>
      </c>
      <c r="E47" s="17">
        <f>12.05/4.1868</f>
        <v>2.8780930543613263</v>
      </c>
      <c r="F47" s="8">
        <v>0.01200000000000001</v>
      </c>
      <c r="G47" s="34"/>
    </row>
    <row r="48" spans="1:7" ht="15.75">
      <c r="A48" s="4">
        <v>43</v>
      </c>
      <c r="B48" s="8">
        <f>C48*4.1868</f>
        <v>33.451</v>
      </c>
      <c r="C48" s="15">
        <f>33.451/4.1868</f>
        <v>7.989634088086367</v>
      </c>
      <c r="D48" s="8">
        <f>E48*4.1868</f>
        <v>34.095</v>
      </c>
      <c r="E48" s="15">
        <f>34.095/4.1868</f>
        <v>8.143450845514474</v>
      </c>
      <c r="F48" s="8">
        <v>0.1540000000000008</v>
      </c>
      <c r="G48" s="34"/>
    </row>
    <row r="49" spans="1:7" ht="15.75">
      <c r="A49" s="4">
        <v>44</v>
      </c>
      <c r="B49" s="8">
        <f>C49*4.1868</f>
        <v>0</v>
      </c>
      <c r="C49" s="15">
        <v>0</v>
      </c>
      <c r="D49" s="8">
        <f>E49*4.1868</f>
        <v>0.33871212</v>
      </c>
      <c r="E49" s="15">
        <v>0.0809</v>
      </c>
      <c r="F49" s="8">
        <v>0.0809</v>
      </c>
      <c r="G49" s="34"/>
    </row>
    <row r="50" spans="1:7" ht="15.75">
      <c r="A50" s="4">
        <v>45</v>
      </c>
      <c r="B50" s="8">
        <f>C50*4.1868</f>
        <v>0</v>
      </c>
      <c r="C50" s="17">
        <v>0</v>
      </c>
      <c r="D50" s="8">
        <v>0</v>
      </c>
      <c r="E50" s="17">
        <v>0</v>
      </c>
      <c r="F50" s="8">
        <v>0</v>
      </c>
      <c r="G50" s="34"/>
    </row>
    <row r="51" spans="1:7" ht="15.75">
      <c r="A51" s="4">
        <v>46</v>
      </c>
      <c r="B51" s="8">
        <v>0</v>
      </c>
      <c r="C51" s="19" t="s">
        <v>10</v>
      </c>
      <c r="D51" s="8">
        <v>0</v>
      </c>
      <c r="E51" s="19" t="s">
        <v>10</v>
      </c>
      <c r="F51" s="8"/>
      <c r="G51" s="34">
        <v>0.3109354838709677</v>
      </c>
    </row>
    <row r="52" spans="1:7" ht="15.75">
      <c r="A52" s="4">
        <v>47</v>
      </c>
      <c r="B52" s="8">
        <f>C52*4.1868</f>
        <v>0</v>
      </c>
      <c r="C52" s="17">
        <v>0</v>
      </c>
      <c r="D52" s="8">
        <f>E52*4.1868</f>
        <v>0</v>
      </c>
      <c r="E52" s="17">
        <v>0</v>
      </c>
      <c r="F52" s="8">
        <v>0</v>
      </c>
      <c r="G52" s="34"/>
    </row>
    <row r="53" spans="1:7" ht="15.75">
      <c r="A53" s="4">
        <v>48</v>
      </c>
      <c r="B53" s="8">
        <v>0</v>
      </c>
      <c r="C53" s="16">
        <v>0</v>
      </c>
      <c r="D53" s="8">
        <v>0</v>
      </c>
      <c r="E53" s="16">
        <v>0</v>
      </c>
      <c r="F53" s="8">
        <v>0</v>
      </c>
      <c r="G53" s="34"/>
    </row>
    <row r="54" spans="1:7" ht="15.75">
      <c r="A54" s="4">
        <v>49</v>
      </c>
      <c r="B54" s="8">
        <f aca="true" t="shared" si="4" ref="B54:B77">C54*4.1868</f>
        <v>0</v>
      </c>
      <c r="C54" s="17">
        <v>0</v>
      </c>
      <c r="D54" s="8">
        <f aca="true" t="shared" si="5" ref="D54:D69">E54*4.1868</f>
        <v>1.6998408</v>
      </c>
      <c r="E54" s="17">
        <v>0.406</v>
      </c>
      <c r="F54" s="8">
        <v>0.406</v>
      </c>
      <c r="G54" s="34"/>
    </row>
    <row r="55" spans="1:7" ht="15.75">
      <c r="A55" s="4">
        <v>50</v>
      </c>
      <c r="B55" s="8">
        <f t="shared" si="4"/>
        <v>50.09300000000001</v>
      </c>
      <c r="C55" s="17">
        <f>50.093/4.1868</f>
        <v>11.964507499761156</v>
      </c>
      <c r="D55" s="8">
        <f t="shared" si="5"/>
        <v>51.24</v>
      </c>
      <c r="E55" s="17">
        <f>51.24/4.1868</f>
        <v>12.238463743192893</v>
      </c>
      <c r="F55" s="8">
        <v>0.27399999999999913</v>
      </c>
      <c r="G55" s="34"/>
    </row>
    <row r="56" spans="1:7" ht="15.75">
      <c r="A56" s="4">
        <v>51</v>
      </c>
      <c r="B56" s="8">
        <f t="shared" si="4"/>
        <v>0</v>
      </c>
      <c r="C56" s="15">
        <v>0</v>
      </c>
      <c r="D56" s="8">
        <f t="shared" si="5"/>
        <v>0.38016144</v>
      </c>
      <c r="E56" s="15">
        <v>0.0908</v>
      </c>
      <c r="F56" s="8">
        <v>0.098</v>
      </c>
      <c r="G56" s="34"/>
    </row>
    <row r="57" spans="1:7" ht="15.75">
      <c r="A57" s="4">
        <v>52</v>
      </c>
      <c r="B57" s="8">
        <f t="shared" si="4"/>
        <v>47.301</v>
      </c>
      <c r="C57" s="15">
        <f>47.301/4.1868</f>
        <v>11.297649756377186</v>
      </c>
      <c r="D57" s="8">
        <f t="shared" si="5"/>
        <v>47.359</v>
      </c>
      <c r="E57" s="15">
        <f>47.359/4.1868</f>
        <v>11.31150281838158</v>
      </c>
      <c r="F57" s="8">
        <v>0.013999999999999346</v>
      </c>
      <c r="G57" s="34"/>
    </row>
    <row r="58" spans="1:7" ht="15.75">
      <c r="A58" s="4">
        <v>53</v>
      </c>
      <c r="B58" s="8">
        <f t="shared" si="4"/>
        <v>0</v>
      </c>
      <c r="C58" s="15">
        <v>0</v>
      </c>
      <c r="D58" s="8">
        <f t="shared" si="5"/>
        <v>0</v>
      </c>
      <c r="E58" s="15">
        <v>0</v>
      </c>
      <c r="F58" s="8">
        <v>0</v>
      </c>
      <c r="G58" s="34"/>
    </row>
    <row r="59" spans="1:7" ht="15.75">
      <c r="A59" s="4">
        <v>54</v>
      </c>
      <c r="B59" s="8">
        <f t="shared" si="4"/>
        <v>122.952</v>
      </c>
      <c r="C59" s="15">
        <f>122.952/4.1868</f>
        <v>29.36658068214388</v>
      </c>
      <c r="D59" s="8">
        <f t="shared" si="5"/>
        <v>123.093</v>
      </c>
      <c r="E59" s="15">
        <f>123.093/4.1868</f>
        <v>29.40025795356836</v>
      </c>
      <c r="F59" s="8">
        <v>0.03399999999999892</v>
      </c>
      <c r="G59" s="34"/>
    </row>
    <row r="60" spans="1:7" ht="15.75">
      <c r="A60" s="4">
        <v>55</v>
      </c>
      <c r="B60" s="8">
        <f t="shared" si="4"/>
        <v>4.831567199999999</v>
      </c>
      <c r="C60" s="17">
        <v>1.154</v>
      </c>
      <c r="D60" s="8">
        <f t="shared" si="5"/>
        <v>4.831567199999999</v>
      </c>
      <c r="E60" s="17">
        <v>1.154</v>
      </c>
      <c r="F60" s="8">
        <v>0</v>
      </c>
      <c r="G60" s="34"/>
    </row>
    <row r="61" spans="1:7" ht="15.75">
      <c r="A61" s="4">
        <v>56</v>
      </c>
      <c r="B61" s="8">
        <f t="shared" si="4"/>
        <v>0.12853476</v>
      </c>
      <c r="C61" s="15">
        <v>0.0307</v>
      </c>
      <c r="D61" s="8">
        <f t="shared" si="5"/>
        <v>0.15658632</v>
      </c>
      <c r="E61" s="15">
        <v>0.0374</v>
      </c>
      <c r="F61" s="8">
        <v>0.006999999999999999</v>
      </c>
      <c r="G61" s="34"/>
    </row>
    <row r="62" spans="1:7" ht="15.75">
      <c r="A62" s="4">
        <v>57</v>
      </c>
      <c r="B62" s="8">
        <v>0</v>
      </c>
      <c r="C62" s="19" t="s">
        <v>10</v>
      </c>
      <c r="D62" s="8">
        <v>0</v>
      </c>
      <c r="E62" s="19" t="s">
        <v>10</v>
      </c>
      <c r="F62" s="8"/>
      <c r="G62" s="34">
        <v>0.3619354838709677</v>
      </c>
    </row>
    <row r="63" spans="1:7" ht="15.75">
      <c r="A63" s="4">
        <v>58</v>
      </c>
      <c r="B63" s="8">
        <f t="shared" si="4"/>
        <v>0</v>
      </c>
      <c r="C63" s="17">
        <v>0</v>
      </c>
      <c r="D63" s="8">
        <f t="shared" si="5"/>
        <v>0</v>
      </c>
      <c r="E63" s="17">
        <v>0</v>
      </c>
      <c r="F63" s="8">
        <v>0</v>
      </c>
      <c r="G63" s="34"/>
    </row>
    <row r="64" spans="1:7" ht="15.75">
      <c r="A64" s="4">
        <v>59</v>
      </c>
      <c r="B64" s="8">
        <f t="shared" si="4"/>
        <v>0.083736</v>
      </c>
      <c r="C64" s="17">
        <v>0.02</v>
      </c>
      <c r="D64" s="8">
        <f t="shared" si="5"/>
        <v>0.24702119999999997</v>
      </c>
      <c r="E64" s="17">
        <v>0.059</v>
      </c>
      <c r="F64" s="8">
        <v>0.03899999999999999</v>
      </c>
      <c r="G64" s="34"/>
    </row>
    <row r="65" spans="1:7" ht="15.75">
      <c r="A65" s="4">
        <v>60</v>
      </c>
      <c r="B65" s="8">
        <f t="shared" si="4"/>
        <v>0</v>
      </c>
      <c r="C65" s="15">
        <v>0</v>
      </c>
      <c r="D65" s="8">
        <f t="shared" si="5"/>
        <v>0.33620004</v>
      </c>
      <c r="E65" s="15">
        <v>0.0803</v>
      </c>
      <c r="F65" s="8">
        <v>0.08</v>
      </c>
      <c r="G65" s="34"/>
    </row>
    <row r="66" spans="1:7" ht="15.75">
      <c r="A66" s="4">
        <v>61</v>
      </c>
      <c r="B66" s="8">
        <f t="shared" si="4"/>
        <v>0</v>
      </c>
      <c r="C66" s="17">
        <v>0</v>
      </c>
      <c r="D66" s="8">
        <f t="shared" si="5"/>
        <v>0.21645756</v>
      </c>
      <c r="E66" s="17">
        <v>0.0517</v>
      </c>
      <c r="F66" s="8">
        <v>0.051</v>
      </c>
      <c r="G66" s="34"/>
    </row>
    <row r="67" spans="1:7" ht="15.75">
      <c r="A67" s="4">
        <v>62</v>
      </c>
      <c r="B67" s="8">
        <f t="shared" si="4"/>
        <v>25.53194376</v>
      </c>
      <c r="C67" s="15">
        <v>6.0982</v>
      </c>
      <c r="D67" s="8">
        <f t="shared" si="5"/>
        <v>26.42247612</v>
      </c>
      <c r="E67" s="15">
        <v>6.3109</v>
      </c>
      <c r="F67" s="8">
        <v>0.21199999999999974</v>
      </c>
      <c r="G67" s="34"/>
    </row>
    <row r="68" spans="1:7" ht="15.75">
      <c r="A68" s="4">
        <v>63</v>
      </c>
      <c r="B68" s="8">
        <f t="shared" si="4"/>
        <v>54.295</v>
      </c>
      <c r="C68" s="15">
        <f>54.295/4.1868</f>
        <v>12.968137957389892</v>
      </c>
      <c r="D68" s="8">
        <f t="shared" si="5"/>
        <v>56.259</v>
      </c>
      <c r="E68" s="15">
        <f>56.259/4.1868</f>
        <v>13.437231298366294</v>
      </c>
      <c r="F68" s="8">
        <v>0.4689999999999994</v>
      </c>
      <c r="G68" s="34"/>
    </row>
    <row r="69" spans="1:7" ht="15.75">
      <c r="A69" s="4">
        <v>64</v>
      </c>
      <c r="B69" s="8">
        <f t="shared" si="4"/>
        <v>87.51</v>
      </c>
      <c r="C69" s="15">
        <f>87.51/4.1868</f>
        <v>20.90140441387217</v>
      </c>
      <c r="D69" s="8">
        <f t="shared" si="5"/>
        <v>87.517</v>
      </c>
      <c r="E69" s="15">
        <f>87.517/4.1868</f>
        <v>20.903076335148562</v>
      </c>
      <c r="F69" s="8">
        <v>0.0019999999999988916</v>
      </c>
      <c r="G69" s="34"/>
    </row>
    <row r="70" spans="1:7" ht="15.75">
      <c r="A70" s="4">
        <v>65</v>
      </c>
      <c r="B70" s="8">
        <f t="shared" si="4"/>
        <v>4.0653828</v>
      </c>
      <c r="C70" s="15">
        <v>0.971</v>
      </c>
      <c r="D70" s="8">
        <f>E70*4.1868</f>
        <v>4.0653828</v>
      </c>
      <c r="E70" s="15">
        <v>0.971</v>
      </c>
      <c r="F70" s="8">
        <v>0</v>
      </c>
      <c r="G70" s="34"/>
    </row>
    <row r="71" spans="1:7" ht="15.75">
      <c r="A71" s="4">
        <v>66</v>
      </c>
      <c r="B71" s="8">
        <f t="shared" si="4"/>
        <v>0</v>
      </c>
      <c r="C71" s="17">
        <v>0</v>
      </c>
      <c r="D71" s="8">
        <f aca="true" t="shared" si="6" ref="D71:D77">E71*4.1868</f>
        <v>0.3412242</v>
      </c>
      <c r="E71" s="17">
        <v>0.0815</v>
      </c>
      <c r="F71" s="8">
        <v>0.081</v>
      </c>
      <c r="G71" s="34"/>
    </row>
    <row r="72" spans="1:7" ht="15.75">
      <c r="A72" s="4">
        <v>67</v>
      </c>
      <c r="B72" s="8">
        <f t="shared" si="4"/>
        <v>0</v>
      </c>
      <c r="C72" s="15">
        <v>0</v>
      </c>
      <c r="D72" s="8">
        <f t="shared" si="6"/>
        <v>0.15700499999999998</v>
      </c>
      <c r="E72" s="15">
        <v>0.0375</v>
      </c>
      <c r="F72" s="8">
        <v>0.037</v>
      </c>
      <c r="G72" s="34"/>
    </row>
    <row r="73" spans="1:7" ht="15.75">
      <c r="A73" s="4">
        <v>68</v>
      </c>
      <c r="B73" s="8">
        <v>0</v>
      </c>
      <c r="C73" s="15" t="s">
        <v>9</v>
      </c>
      <c r="D73" s="8">
        <v>0</v>
      </c>
      <c r="E73" s="15" t="s">
        <v>9</v>
      </c>
      <c r="F73" s="8"/>
      <c r="G73" s="34">
        <v>0.3282096774193548</v>
      </c>
    </row>
    <row r="74" spans="1:7" ht="15.75">
      <c r="A74" s="4">
        <v>69</v>
      </c>
      <c r="B74" s="8">
        <f t="shared" si="4"/>
        <v>35.846</v>
      </c>
      <c r="C74" s="15">
        <v>8.56167001050922</v>
      </c>
      <c r="D74" s="8">
        <f t="shared" si="6"/>
        <v>35.846</v>
      </c>
      <c r="E74" s="15">
        <v>8.56167001050922</v>
      </c>
      <c r="F74" s="8">
        <v>0</v>
      </c>
      <c r="G74" s="34"/>
    </row>
    <row r="75" spans="1:7" ht="15.75">
      <c r="A75" s="4">
        <v>70</v>
      </c>
      <c r="B75" s="8">
        <f t="shared" si="4"/>
        <v>0</v>
      </c>
      <c r="C75" s="15">
        <v>0</v>
      </c>
      <c r="D75" s="8">
        <f t="shared" si="6"/>
        <v>0</v>
      </c>
      <c r="E75" s="15">
        <v>0</v>
      </c>
      <c r="F75" s="8">
        <v>0</v>
      </c>
      <c r="G75" s="34"/>
    </row>
    <row r="76" spans="1:7" ht="15.75">
      <c r="A76" s="4">
        <v>71</v>
      </c>
      <c r="B76" s="8">
        <f t="shared" si="4"/>
        <v>64.141776</v>
      </c>
      <c r="C76" s="15">
        <v>15.32</v>
      </c>
      <c r="D76" s="8">
        <f t="shared" si="6"/>
        <v>64.141776</v>
      </c>
      <c r="E76" s="15">
        <v>15.32</v>
      </c>
      <c r="F76" s="8">
        <v>0</v>
      </c>
      <c r="G76" s="34"/>
    </row>
    <row r="77" spans="1:7" ht="15.75">
      <c r="A77" s="4">
        <v>72</v>
      </c>
      <c r="B77" s="8">
        <f t="shared" si="4"/>
        <v>0</v>
      </c>
      <c r="C77" s="15">
        <v>0</v>
      </c>
      <c r="D77" s="8">
        <f t="shared" si="6"/>
        <v>0.54470268</v>
      </c>
      <c r="E77" s="15">
        <v>0.1301</v>
      </c>
      <c r="F77" s="8">
        <v>0</v>
      </c>
      <c r="G77" s="34"/>
    </row>
    <row r="78" spans="1:7" ht="15.75">
      <c r="A78" s="4">
        <v>73</v>
      </c>
      <c r="B78" s="8">
        <v>0</v>
      </c>
      <c r="C78" s="15">
        <v>0</v>
      </c>
      <c r="D78" s="8">
        <f>E78*4.1868</f>
        <v>0.0816426</v>
      </c>
      <c r="E78" s="15">
        <v>0.0195</v>
      </c>
      <c r="F78" s="8">
        <v>0.019</v>
      </c>
      <c r="G78" s="34"/>
    </row>
    <row r="79" spans="1:7" ht="15.75">
      <c r="A79" s="4">
        <v>74</v>
      </c>
      <c r="B79" s="8">
        <f>C79*4.1868</f>
        <v>0</v>
      </c>
      <c r="C79" s="15">
        <v>0</v>
      </c>
      <c r="D79" s="8">
        <f>E79*4.1868</f>
        <v>0</v>
      </c>
      <c r="E79" s="15">
        <v>0</v>
      </c>
      <c r="F79" s="8">
        <v>0</v>
      </c>
      <c r="G79" s="34"/>
    </row>
    <row r="80" spans="1:7" ht="15.75">
      <c r="A80" s="4">
        <v>75</v>
      </c>
      <c r="B80" s="8">
        <f>C80*4.1868</f>
        <v>0</v>
      </c>
      <c r="C80" s="15">
        <v>0</v>
      </c>
      <c r="D80" s="8">
        <v>0</v>
      </c>
      <c r="E80" s="15">
        <v>0.1171</v>
      </c>
      <c r="F80" s="8">
        <v>0.117</v>
      </c>
      <c r="G80" s="34"/>
    </row>
    <row r="81" spans="1:7" ht="15.75">
      <c r="A81" s="4">
        <v>76</v>
      </c>
      <c r="B81" s="8">
        <f>C81*4.1868</f>
        <v>2.239938</v>
      </c>
      <c r="C81" s="20">
        <v>0.535</v>
      </c>
      <c r="D81" s="8">
        <f>E81*4.1868</f>
        <v>2.2901796</v>
      </c>
      <c r="E81" s="20">
        <v>0.547</v>
      </c>
      <c r="F81" s="8">
        <v>0.01200000000000001</v>
      </c>
      <c r="G81" s="34"/>
    </row>
    <row r="82" spans="1:7" ht="15.75">
      <c r="A82" s="4">
        <v>77</v>
      </c>
      <c r="B82" s="8">
        <v>0</v>
      </c>
      <c r="C82" s="15">
        <v>0</v>
      </c>
      <c r="D82" s="8">
        <v>0</v>
      </c>
      <c r="E82" s="15">
        <v>0</v>
      </c>
      <c r="F82" s="8">
        <v>0</v>
      </c>
      <c r="G82" s="34"/>
    </row>
    <row r="83" spans="1:7" ht="15.75">
      <c r="A83" s="4">
        <v>78</v>
      </c>
      <c r="B83" s="8">
        <f>C83*4.1868</f>
        <v>0</v>
      </c>
      <c r="C83" s="15">
        <v>0</v>
      </c>
      <c r="D83" s="8">
        <f>E83*4.1868</f>
        <v>0.09127223999999999</v>
      </c>
      <c r="E83" s="15">
        <v>0.0218</v>
      </c>
      <c r="F83" s="8">
        <v>0.021</v>
      </c>
      <c r="G83" s="34"/>
    </row>
    <row r="84" spans="1:7" ht="15.75">
      <c r="A84" s="4">
        <v>79</v>
      </c>
      <c r="B84" s="8">
        <f>C84*4.1868</f>
        <v>0.5107896</v>
      </c>
      <c r="C84" s="15">
        <v>0.122</v>
      </c>
      <c r="D84" s="8">
        <f>E84*4.1868</f>
        <v>0.5191631999999999</v>
      </c>
      <c r="E84" s="15">
        <v>0.124</v>
      </c>
      <c r="F84" s="8">
        <v>0.0020000000000000018</v>
      </c>
      <c r="G84" s="34"/>
    </row>
    <row r="85" spans="1:7" ht="15.75">
      <c r="A85" s="4">
        <v>80</v>
      </c>
      <c r="B85" s="8">
        <f>C85*4.1868</f>
        <v>65.6239032</v>
      </c>
      <c r="C85" s="15">
        <v>15.674</v>
      </c>
      <c r="D85" s="8">
        <f>E85*4.1868</f>
        <v>65.6406504</v>
      </c>
      <c r="E85" s="15">
        <v>15.678</v>
      </c>
      <c r="F85" s="8">
        <v>0.004000000000001336</v>
      </c>
      <c r="G85" s="34"/>
    </row>
    <row r="86" spans="1:7" ht="15.75">
      <c r="A86" s="4">
        <v>81</v>
      </c>
      <c r="B86" s="8">
        <v>0</v>
      </c>
      <c r="C86" s="15">
        <v>0</v>
      </c>
      <c r="D86" s="8">
        <v>0</v>
      </c>
      <c r="E86" s="15">
        <v>0</v>
      </c>
      <c r="F86" s="8">
        <v>0</v>
      </c>
      <c r="G86" s="34"/>
    </row>
    <row r="87" spans="1:7" ht="15.75">
      <c r="A87" s="4">
        <v>82</v>
      </c>
      <c r="B87" s="8">
        <f aca="true" t="shared" si="7" ref="B87:B92">C87*4.1868</f>
        <v>0</v>
      </c>
      <c r="C87" s="15">
        <v>0</v>
      </c>
      <c r="D87" s="8">
        <f aca="true" t="shared" si="8" ref="D87:D92">E87*4.1868</f>
        <v>0.36676368</v>
      </c>
      <c r="E87" s="15">
        <v>0.0876</v>
      </c>
      <c r="F87" s="8">
        <v>0</v>
      </c>
      <c r="G87" s="34"/>
    </row>
    <row r="88" spans="1:7" ht="15.75">
      <c r="A88" s="4">
        <v>83</v>
      </c>
      <c r="B88" s="8">
        <f t="shared" si="7"/>
        <v>38.644</v>
      </c>
      <c r="C88" s="15">
        <f>38.644/4.1868</f>
        <v>9.229960829272953</v>
      </c>
      <c r="D88" s="8">
        <v>0</v>
      </c>
      <c r="E88" s="15" t="s">
        <v>9</v>
      </c>
      <c r="F88" s="8"/>
      <c r="G88" s="34">
        <v>0.32738709677419353</v>
      </c>
    </row>
    <row r="89" spans="1:7" ht="15.75">
      <c r="A89" s="4">
        <v>84</v>
      </c>
      <c r="B89" s="8">
        <f t="shared" si="7"/>
        <v>13.49</v>
      </c>
      <c r="C89" s="15">
        <f>13.49/4.1868</f>
        <v>3.2220311455049204</v>
      </c>
      <c r="D89" s="8">
        <f t="shared" si="8"/>
        <v>13.592</v>
      </c>
      <c r="E89" s="15">
        <f>13.592/4.1868</f>
        <v>3.246393426960925</v>
      </c>
      <c r="F89" s="8">
        <v>0.024000000000000018</v>
      </c>
      <c r="G89" s="34"/>
    </row>
    <row r="90" spans="1:7" ht="15.75">
      <c r="A90" s="4">
        <v>85</v>
      </c>
      <c r="B90" s="8">
        <f t="shared" si="7"/>
        <v>40.879</v>
      </c>
      <c r="C90" s="15">
        <f>40.879/4.1868</f>
        <v>9.763781408235406</v>
      </c>
      <c r="D90" s="8">
        <f t="shared" si="8"/>
        <v>40.879</v>
      </c>
      <c r="E90" s="15">
        <f>40.879/4.1868</f>
        <v>9.763781408235406</v>
      </c>
      <c r="F90" s="8">
        <v>0</v>
      </c>
      <c r="G90" s="34"/>
    </row>
    <row r="91" spans="1:7" ht="15.75">
      <c r="A91" s="4">
        <v>86</v>
      </c>
      <c r="B91" s="8">
        <v>0</v>
      </c>
      <c r="C91" s="15" t="s">
        <v>9</v>
      </c>
      <c r="D91" s="8">
        <v>0</v>
      </c>
      <c r="E91" s="15" t="s">
        <v>9</v>
      </c>
      <c r="F91" s="8"/>
      <c r="G91" s="34">
        <v>0.32738709677419353</v>
      </c>
    </row>
    <row r="92" spans="1:7" ht="15.75">
      <c r="A92" s="4">
        <v>87</v>
      </c>
      <c r="B92" s="8">
        <f t="shared" si="7"/>
        <v>0</v>
      </c>
      <c r="C92" s="17">
        <v>0</v>
      </c>
      <c r="D92" s="8">
        <f t="shared" si="8"/>
        <v>0</v>
      </c>
      <c r="E92" s="17">
        <v>0</v>
      </c>
      <c r="F92" s="8">
        <v>0</v>
      </c>
      <c r="G92" s="34"/>
    </row>
    <row r="93" spans="1:7" ht="15.75">
      <c r="A93" s="4">
        <v>88</v>
      </c>
      <c r="B93" s="8">
        <v>0</v>
      </c>
      <c r="C93" s="17">
        <v>0</v>
      </c>
      <c r="D93" s="8"/>
      <c r="E93" s="17" t="s">
        <v>20</v>
      </c>
      <c r="F93" s="8"/>
      <c r="G93" s="34">
        <v>0.29777419354838713</v>
      </c>
    </row>
    <row r="94" spans="1:7" ht="15.75">
      <c r="A94" s="4">
        <v>89</v>
      </c>
      <c r="B94" s="8">
        <f aca="true" t="shared" si="9" ref="B94:B110">C94*4.1868</f>
        <v>0</v>
      </c>
      <c r="C94" s="17">
        <v>0</v>
      </c>
      <c r="D94" s="8">
        <f aca="true" t="shared" si="10" ref="D94:D110">E94*4.1868</f>
        <v>0</v>
      </c>
      <c r="E94" s="17">
        <v>0</v>
      </c>
      <c r="F94" s="8">
        <v>0</v>
      </c>
      <c r="G94" s="34"/>
    </row>
    <row r="95" spans="1:7" ht="15.75">
      <c r="A95" s="4">
        <v>90</v>
      </c>
      <c r="B95" s="8">
        <f t="shared" si="9"/>
        <v>65.6950788</v>
      </c>
      <c r="C95" s="15">
        <v>15.691</v>
      </c>
      <c r="D95" s="8">
        <f t="shared" si="10"/>
        <v>65.6950788</v>
      </c>
      <c r="E95" s="15">
        <v>15.691</v>
      </c>
      <c r="F95" s="8">
        <v>0</v>
      </c>
      <c r="G95" s="34"/>
    </row>
    <row r="96" spans="1:7" ht="15.75">
      <c r="A96" s="4">
        <v>91</v>
      </c>
      <c r="B96" s="8">
        <f t="shared" si="9"/>
        <v>21.35268</v>
      </c>
      <c r="C96" s="15">
        <v>5.1</v>
      </c>
      <c r="D96" s="8"/>
      <c r="E96" s="15" t="s">
        <v>20</v>
      </c>
      <c r="F96" s="8"/>
      <c r="G96" s="34">
        <v>0.31175806451612903</v>
      </c>
    </row>
    <row r="97" spans="1:7" ht="15.75">
      <c r="A97" s="4">
        <v>92</v>
      </c>
      <c r="B97" s="8">
        <f t="shared" si="9"/>
        <v>0</v>
      </c>
      <c r="C97" s="17">
        <v>0</v>
      </c>
      <c r="D97" s="8">
        <f t="shared" si="10"/>
        <v>0.01716588</v>
      </c>
      <c r="E97" s="17">
        <v>0.0041</v>
      </c>
      <c r="F97" s="8">
        <v>0.004</v>
      </c>
      <c r="G97" s="34"/>
    </row>
    <row r="98" spans="1:7" ht="15.75">
      <c r="A98" s="4">
        <v>93</v>
      </c>
      <c r="B98" s="8">
        <f t="shared" si="9"/>
        <v>3.1024187999999997</v>
      </c>
      <c r="C98" s="15">
        <v>0.741</v>
      </c>
      <c r="D98" s="8">
        <f t="shared" si="10"/>
        <v>3.1024187999999997</v>
      </c>
      <c r="E98" s="15">
        <v>0.741</v>
      </c>
      <c r="F98" s="8">
        <v>0</v>
      </c>
      <c r="G98" s="34"/>
    </row>
    <row r="99" spans="1:7" ht="15.75">
      <c r="A99" s="4">
        <v>94</v>
      </c>
      <c r="B99" s="8">
        <f t="shared" si="9"/>
        <v>0.798</v>
      </c>
      <c r="C99" s="15">
        <v>0.19059902550874178</v>
      </c>
      <c r="D99" s="8">
        <f t="shared" si="10"/>
        <v>0.798</v>
      </c>
      <c r="E99" s="15">
        <v>0.19059902550874178</v>
      </c>
      <c r="F99" s="8">
        <v>0</v>
      </c>
      <c r="G99" s="34"/>
    </row>
    <row r="100" spans="1:7" ht="15.75">
      <c r="A100" s="4">
        <v>95</v>
      </c>
      <c r="B100" s="8">
        <f t="shared" si="9"/>
        <v>55.502</v>
      </c>
      <c r="C100" s="15">
        <f>55.502/4.1868</f>
        <v>13.25642495461928</v>
      </c>
      <c r="D100" s="8">
        <f t="shared" si="10"/>
        <v>55.502</v>
      </c>
      <c r="E100" s="15">
        <f>55.502/4.1868</f>
        <v>13.25642495461928</v>
      </c>
      <c r="F100" s="8">
        <v>0</v>
      </c>
      <c r="G100" s="34"/>
    </row>
    <row r="101" spans="1:7" ht="15.75">
      <c r="A101" s="4">
        <v>96</v>
      </c>
      <c r="B101" s="8">
        <f t="shared" si="9"/>
        <v>5.14097172</v>
      </c>
      <c r="C101" s="15">
        <v>1.2279</v>
      </c>
      <c r="D101" s="8">
        <f t="shared" si="10"/>
        <v>5.2502472</v>
      </c>
      <c r="E101" s="15">
        <v>1.254</v>
      </c>
      <c r="F101" s="8">
        <v>0.026999999999999913</v>
      </c>
      <c r="G101" s="34"/>
    </row>
    <row r="102" spans="1:7" ht="15.75">
      <c r="A102" s="4">
        <v>97</v>
      </c>
      <c r="B102" s="8">
        <v>0</v>
      </c>
      <c r="C102" s="15" t="s">
        <v>9</v>
      </c>
      <c r="D102" s="8">
        <v>0</v>
      </c>
      <c r="E102" s="15" t="s">
        <v>9</v>
      </c>
      <c r="F102" s="8"/>
      <c r="G102" s="34">
        <v>0.29941935483870963</v>
      </c>
    </row>
    <row r="103" spans="1:7" ht="15.75">
      <c r="A103" s="4">
        <v>98</v>
      </c>
      <c r="B103" s="8">
        <f t="shared" si="9"/>
        <v>5.2669944</v>
      </c>
      <c r="C103" s="15">
        <v>1.258</v>
      </c>
      <c r="D103" s="8">
        <f t="shared" si="10"/>
        <v>5.45874984</v>
      </c>
      <c r="E103" s="15">
        <v>1.3038</v>
      </c>
      <c r="F103" s="8">
        <v>0.04499999999999993</v>
      </c>
      <c r="G103" s="34"/>
    </row>
    <row r="104" spans="1:7" ht="15.75">
      <c r="A104" s="4">
        <v>99</v>
      </c>
      <c r="B104" s="8">
        <v>0</v>
      </c>
      <c r="C104" s="15" t="s">
        <v>9</v>
      </c>
      <c r="D104" s="8">
        <v>0</v>
      </c>
      <c r="E104" s="15" t="s">
        <v>9</v>
      </c>
      <c r="F104" s="8"/>
      <c r="G104" s="34">
        <v>0.49272580645161285</v>
      </c>
    </row>
    <row r="105" spans="1:7" ht="15.75">
      <c r="A105" s="4">
        <v>100</v>
      </c>
      <c r="B105" s="8">
        <f t="shared" si="9"/>
        <v>36.2535012</v>
      </c>
      <c r="C105" s="15">
        <v>8.659</v>
      </c>
      <c r="D105" s="8">
        <f t="shared" si="10"/>
        <v>37.4383656</v>
      </c>
      <c r="E105" s="15">
        <v>8.942</v>
      </c>
      <c r="F105" s="8">
        <v>0.2829999999999995</v>
      </c>
      <c r="G105" s="34"/>
    </row>
    <row r="106" spans="1:7" ht="15.75">
      <c r="A106" s="4">
        <v>101</v>
      </c>
      <c r="B106" s="8">
        <f t="shared" si="9"/>
        <v>22.9729716</v>
      </c>
      <c r="C106" s="17">
        <v>5.487</v>
      </c>
      <c r="D106" s="8">
        <f t="shared" si="10"/>
        <v>22.9729716</v>
      </c>
      <c r="E106" s="17">
        <v>5.487</v>
      </c>
      <c r="F106" s="8">
        <v>0</v>
      </c>
      <c r="G106" s="34"/>
    </row>
    <row r="107" spans="1:7" ht="15.75">
      <c r="A107" s="4">
        <v>102</v>
      </c>
      <c r="B107" s="8">
        <f t="shared" si="9"/>
        <v>33.4944</v>
      </c>
      <c r="C107" s="15">
        <v>8</v>
      </c>
      <c r="D107" s="8">
        <f t="shared" si="10"/>
        <v>34.750440000000005</v>
      </c>
      <c r="E107" s="15">
        <v>8.3</v>
      </c>
      <c r="F107" s="8">
        <v>0.3000000000000007</v>
      </c>
      <c r="G107" s="34"/>
    </row>
    <row r="108" spans="1:7" ht="15.75">
      <c r="A108" s="4">
        <v>103</v>
      </c>
      <c r="B108" s="8">
        <f t="shared" si="9"/>
        <v>0</v>
      </c>
      <c r="C108" s="15">
        <v>0</v>
      </c>
      <c r="D108" s="8">
        <f t="shared" si="10"/>
        <v>0</v>
      </c>
      <c r="E108" s="15">
        <v>0</v>
      </c>
      <c r="F108" s="8">
        <v>0</v>
      </c>
      <c r="G108" s="34"/>
    </row>
    <row r="109" spans="1:7" ht="15.75">
      <c r="A109" s="4">
        <v>104</v>
      </c>
      <c r="B109" s="8" t="e">
        <f t="shared" si="9"/>
        <v>#VALUE!</v>
      </c>
      <c r="C109" s="17" t="s">
        <v>9</v>
      </c>
      <c r="D109" s="8">
        <v>0</v>
      </c>
      <c r="E109" s="17" t="s">
        <v>9</v>
      </c>
      <c r="F109" s="8"/>
      <c r="G109" s="34">
        <v>0.3265645161290323</v>
      </c>
    </row>
    <row r="110" spans="1:7" ht="15.75">
      <c r="A110" s="4">
        <v>105</v>
      </c>
      <c r="B110" s="8">
        <f t="shared" si="9"/>
        <v>0</v>
      </c>
      <c r="C110" s="15">
        <v>0</v>
      </c>
      <c r="D110" s="8">
        <f t="shared" si="10"/>
        <v>0.3223836</v>
      </c>
      <c r="E110" s="15">
        <v>0.077</v>
      </c>
      <c r="F110" s="8">
        <v>0.077</v>
      </c>
      <c r="G110" s="34"/>
    </row>
    <row r="111" spans="1:7" ht="15.75">
      <c r="A111" s="4">
        <v>106</v>
      </c>
      <c r="B111" s="8">
        <v>0</v>
      </c>
      <c r="C111" s="15">
        <v>0</v>
      </c>
      <c r="D111" s="8">
        <v>0</v>
      </c>
      <c r="E111" s="15">
        <v>0</v>
      </c>
      <c r="F111" s="8">
        <v>0</v>
      </c>
      <c r="G111" s="34"/>
    </row>
    <row r="112" spans="1:7" ht="15.75">
      <c r="A112" s="4">
        <v>107</v>
      </c>
      <c r="B112" s="8">
        <f aca="true" t="shared" si="11" ref="B112:B123">C112*4.1868</f>
        <v>0</v>
      </c>
      <c r="C112" s="19">
        <v>0</v>
      </c>
      <c r="D112" s="8">
        <f aca="true" t="shared" si="12" ref="D112:D123">E112*4.1868</f>
        <v>0</v>
      </c>
      <c r="E112" s="19">
        <v>0</v>
      </c>
      <c r="F112" s="8">
        <v>0</v>
      </c>
      <c r="G112" s="34"/>
    </row>
    <row r="113" spans="1:7" ht="15.75">
      <c r="A113" s="4">
        <v>108</v>
      </c>
      <c r="B113" s="8">
        <f t="shared" si="11"/>
        <v>6.2802</v>
      </c>
      <c r="C113" s="15">
        <v>1.5</v>
      </c>
      <c r="D113" s="8">
        <f t="shared" si="12"/>
        <v>6.2802</v>
      </c>
      <c r="E113" s="15">
        <v>1.5</v>
      </c>
      <c r="F113" s="8">
        <v>0</v>
      </c>
      <c r="G113" s="34"/>
    </row>
    <row r="114" spans="1:7" ht="15.75">
      <c r="A114" s="4">
        <v>109</v>
      </c>
      <c r="B114" s="8">
        <f t="shared" si="11"/>
        <v>0</v>
      </c>
      <c r="C114" s="17">
        <v>0</v>
      </c>
      <c r="D114" s="8">
        <f t="shared" si="12"/>
        <v>0.04521744</v>
      </c>
      <c r="E114" s="17">
        <v>0.0108</v>
      </c>
      <c r="F114" s="8">
        <v>0.009999999999999998</v>
      </c>
      <c r="G114" s="34"/>
    </row>
    <row r="115" spans="1:7" ht="15.75">
      <c r="A115" s="4">
        <v>110</v>
      </c>
      <c r="B115" s="8">
        <f t="shared" si="11"/>
        <v>47.044</v>
      </c>
      <c r="C115" s="17">
        <f>47.044/4.1868</f>
        <v>11.236266360943919</v>
      </c>
      <c r="D115" s="8">
        <f t="shared" si="12"/>
        <v>47.101</v>
      </c>
      <c r="E115" s="17">
        <f>47.101/4.1868</f>
        <v>11.249880577051686</v>
      </c>
      <c r="F115" s="8">
        <v>0.0129999999999999</v>
      </c>
      <c r="G115" s="34"/>
    </row>
    <row r="116" spans="1:7" ht="15.75">
      <c r="A116" s="4">
        <v>111</v>
      </c>
      <c r="B116" s="8">
        <v>0</v>
      </c>
      <c r="C116" s="15" t="s">
        <v>9</v>
      </c>
      <c r="D116" s="8">
        <v>0</v>
      </c>
      <c r="E116" s="15" t="s">
        <v>9</v>
      </c>
      <c r="F116" s="8"/>
      <c r="G116" s="34">
        <v>0.36111290322580647</v>
      </c>
    </row>
    <row r="117" spans="1:7" ht="15.75">
      <c r="A117" s="4">
        <v>112</v>
      </c>
      <c r="B117" s="8">
        <f t="shared" si="11"/>
        <v>35.905</v>
      </c>
      <c r="C117" s="15">
        <f>35.905/4.1868</f>
        <v>8.575761918410242</v>
      </c>
      <c r="D117" s="8">
        <f t="shared" si="12"/>
        <v>36.334</v>
      </c>
      <c r="E117" s="15">
        <f>36.334/4.1868</f>
        <v>8.678226808063439</v>
      </c>
      <c r="F117" s="8">
        <v>0.10300000000000152</v>
      </c>
      <c r="G117" s="34"/>
    </row>
    <row r="118" spans="1:7" ht="15.75">
      <c r="A118" s="4">
        <v>113</v>
      </c>
      <c r="B118" s="8">
        <f t="shared" si="11"/>
        <v>14.6831076</v>
      </c>
      <c r="C118" s="15">
        <v>3.507</v>
      </c>
      <c r="D118" s="8">
        <f t="shared" si="12"/>
        <v>14.6831076</v>
      </c>
      <c r="E118" s="15">
        <v>3.507</v>
      </c>
      <c r="F118" s="8">
        <v>0</v>
      </c>
      <c r="G118" s="34"/>
    </row>
    <row r="119" spans="1:7" ht="15.75">
      <c r="A119" s="4">
        <v>114</v>
      </c>
      <c r="B119" s="8">
        <f t="shared" si="11"/>
        <v>26.376839999999998</v>
      </c>
      <c r="C119" s="15">
        <v>6.3</v>
      </c>
      <c r="D119" s="8">
        <f t="shared" si="12"/>
        <v>26.376839999999998</v>
      </c>
      <c r="E119" s="15">
        <v>6.3</v>
      </c>
      <c r="F119" s="8">
        <v>0</v>
      </c>
      <c r="G119" s="34"/>
    </row>
    <row r="120" spans="1:7" ht="15.75">
      <c r="A120" s="4">
        <v>115</v>
      </c>
      <c r="B120" s="8">
        <f t="shared" si="11"/>
        <v>0</v>
      </c>
      <c r="C120" s="17">
        <v>0</v>
      </c>
      <c r="D120" s="8">
        <f t="shared" si="12"/>
        <v>0.71719884</v>
      </c>
      <c r="E120" s="17">
        <v>0.1713</v>
      </c>
      <c r="F120" s="8">
        <v>0.171</v>
      </c>
      <c r="G120" s="34"/>
    </row>
    <row r="121" spans="1:7" ht="15.75">
      <c r="A121" s="4">
        <v>116</v>
      </c>
      <c r="B121" s="8">
        <f t="shared" si="11"/>
        <v>37.461</v>
      </c>
      <c r="C121" s="15">
        <f>37.461/4.1868</f>
        <v>8.947406133562625</v>
      </c>
      <c r="D121" s="8">
        <f t="shared" si="12"/>
        <v>37.461</v>
      </c>
      <c r="E121" s="15">
        <f>37.461/4.1868</f>
        <v>8.947406133562625</v>
      </c>
      <c r="F121" s="8">
        <v>0</v>
      </c>
      <c r="G121" s="34"/>
    </row>
    <row r="122" spans="1:7" ht="15.75">
      <c r="A122" s="4">
        <v>117</v>
      </c>
      <c r="B122" s="8">
        <f t="shared" si="11"/>
        <v>0</v>
      </c>
      <c r="C122" s="15">
        <v>0</v>
      </c>
      <c r="D122" s="8">
        <f t="shared" si="12"/>
        <v>0.41365584</v>
      </c>
      <c r="E122" s="15">
        <v>0.0988</v>
      </c>
      <c r="F122" s="8">
        <v>0.098</v>
      </c>
      <c r="G122" s="34"/>
    </row>
    <row r="123" spans="1:7" ht="15.75">
      <c r="A123" s="4">
        <v>118</v>
      </c>
      <c r="B123" s="8">
        <f t="shared" si="11"/>
        <v>65.647</v>
      </c>
      <c r="C123" s="15">
        <f>65.647/4.1868</f>
        <v>15.679516575905227</v>
      </c>
      <c r="D123" s="8"/>
      <c r="E123" s="15" t="s">
        <v>19</v>
      </c>
      <c r="F123" s="8"/>
      <c r="G123" s="34">
        <v>0.3101129032258065</v>
      </c>
    </row>
    <row r="124" spans="1:7" ht="15.75">
      <c r="A124" s="4">
        <v>119</v>
      </c>
      <c r="B124" s="8">
        <v>0</v>
      </c>
      <c r="C124" s="15">
        <f>14.135/4.1868</f>
        <v>3.376086748829655</v>
      </c>
      <c r="D124" s="8">
        <v>0</v>
      </c>
      <c r="E124" s="15" t="s">
        <v>9</v>
      </c>
      <c r="F124" s="8"/>
      <c r="G124" s="34">
        <v>0.3257419354838709</v>
      </c>
    </row>
    <row r="125" spans="1:7" ht="15.75">
      <c r="A125" s="4">
        <v>120</v>
      </c>
      <c r="B125" s="8">
        <f>C125*4.1868</f>
        <v>24.047</v>
      </c>
      <c r="C125" s="15">
        <v>5.743527276201395</v>
      </c>
      <c r="D125" s="8">
        <f>E125*4.1868</f>
        <v>24.087</v>
      </c>
      <c r="E125" s="15">
        <f>24.087/4.1868</f>
        <v>5.753081112066495</v>
      </c>
      <c r="F125" s="8">
        <v>0.009472723798604754</v>
      </c>
      <c r="G125" s="34"/>
    </row>
    <row r="126" spans="1:7" ht="15.75">
      <c r="A126" s="4">
        <v>121</v>
      </c>
      <c r="B126" s="8">
        <f>C126*4.1868</f>
        <v>6.13</v>
      </c>
      <c r="C126" s="15">
        <v>1.4641253463265502</v>
      </c>
      <c r="D126" s="8">
        <f>E126*4.1868</f>
        <v>6.13</v>
      </c>
      <c r="E126" s="15">
        <v>1.4641253463265502</v>
      </c>
      <c r="F126" s="8">
        <v>0</v>
      </c>
      <c r="G126" s="34"/>
    </row>
    <row r="127" spans="1:7" ht="15.75">
      <c r="A127" s="4">
        <v>122</v>
      </c>
      <c r="B127" s="8">
        <f>C127*4.1868</f>
        <v>30.011999999999997</v>
      </c>
      <c r="C127" s="15">
        <f>30.012/4.1868</f>
        <v>7.168243049584408</v>
      </c>
      <c r="D127" s="8">
        <v>0</v>
      </c>
      <c r="E127" s="15" t="s">
        <v>9</v>
      </c>
      <c r="F127" s="8"/>
      <c r="G127" s="34">
        <v>0.3265645161290323</v>
      </c>
    </row>
    <row r="128" spans="1:7" ht="15.75">
      <c r="A128" s="4">
        <v>123</v>
      </c>
      <c r="B128" s="8">
        <v>0</v>
      </c>
      <c r="C128" s="17">
        <f>49.075/4.1868</f>
        <v>11.721362376994364</v>
      </c>
      <c r="D128" s="8">
        <v>0</v>
      </c>
      <c r="E128" s="17">
        <f>49.459/4.1868</f>
        <v>11.813079201299322</v>
      </c>
      <c r="F128" s="8">
        <v>0.09200000000000053</v>
      </c>
      <c r="G128" s="34"/>
    </row>
    <row r="129" spans="1:7" ht="15.75">
      <c r="A129" s="4">
        <v>124</v>
      </c>
      <c r="B129" s="8">
        <f aca="true" t="shared" si="13" ref="B129:B139">C129*4.1868</f>
        <v>16.825</v>
      </c>
      <c r="C129" s="17">
        <f>16.825/4.1868</f>
        <v>4.018582210757619</v>
      </c>
      <c r="D129" s="8">
        <f aca="true" t="shared" si="14" ref="D129:D139">E129*4.1868</f>
        <v>17.288</v>
      </c>
      <c r="E129" s="17">
        <f>17.288/4.1868</f>
        <v>4.12916786089615</v>
      </c>
      <c r="F129" s="8">
        <v>0.11099999999999977</v>
      </c>
      <c r="G129" s="34"/>
    </row>
    <row r="130" spans="1:7" ht="15.75">
      <c r="A130" s="4">
        <v>125</v>
      </c>
      <c r="B130" s="8">
        <f t="shared" si="13"/>
        <v>39.5820072</v>
      </c>
      <c r="C130" s="15">
        <v>9.454</v>
      </c>
      <c r="D130" s="8">
        <f t="shared" si="14"/>
        <v>41.3781444</v>
      </c>
      <c r="E130" s="15">
        <v>9.883</v>
      </c>
      <c r="F130" s="8">
        <v>0.4289999999999985</v>
      </c>
      <c r="G130" s="34"/>
    </row>
    <row r="131" spans="1:7" ht="15.75">
      <c r="A131" s="4">
        <v>126</v>
      </c>
      <c r="B131" s="8">
        <f t="shared" si="13"/>
        <v>6.10393572</v>
      </c>
      <c r="C131" s="15">
        <v>1.4579</v>
      </c>
      <c r="D131" s="8">
        <f t="shared" si="14"/>
        <v>6.5142421200000005</v>
      </c>
      <c r="E131" s="15">
        <v>1.5559</v>
      </c>
      <c r="F131" s="8">
        <v>0.09799999999999986</v>
      </c>
      <c r="G131" s="34"/>
    </row>
    <row r="132" spans="1:7" ht="15.75">
      <c r="A132" s="4">
        <v>127</v>
      </c>
      <c r="B132" s="8">
        <f t="shared" si="13"/>
        <v>0</v>
      </c>
      <c r="C132" s="15">
        <v>0</v>
      </c>
      <c r="D132" s="8">
        <f t="shared" si="14"/>
        <v>0</v>
      </c>
      <c r="E132" s="15">
        <v>0</v>
      </c>
      <c r="F132" s="8">
        <v>0</v>
      </c>
      <c r="G132" s="34"/>
    </row>
    <row r="133" spans="1:7" ht="15.75">
      <c r="A133" s="4">
        <v>128</v>
      </c>
      <c r="B133" s="8">
        <f t="shared" si="13"/>
        <v>0</v>
      </c>
      <c r="C133" s="17">
        <v>0</v>
      </c>
      <c r="D133" s="8">
        <f t="shared" si="14"/>
        <v>0</v>
      </c>
      <c r="E133" s="17">
        <v>0</v>
      </c>
      <c r="F133" s="8">
        <v>0</v>
      </c>
      <c r="G133" s="34"/>
    </row>
    <row r="134" spans="1:7" ht="15.75">
      <c r="A134" s="4">
        <v>129</v>
      </c>
      <c r="B134" s="8">
        <v>0</v>
      </c>
      <c r="C134" s="15" t="s">
        <v>9</v>
      </c>
      <c r="D134" s="8">
        <v>0</v>
      </c>
      <c r="E134" s="15" t="s">
        <v>9</v>
      </c>
      <c r="F134" s="8"/>
      <c r="G134" s="34">
        <v>0.36111290322580647</v>
      </c>
    </row>
    <row r="135" spans="1:7" ht="15.75">
      <c r="A135" s="4">
        <v>130</v>
      </c>
      <c r="B135" s="8">
        <f t="shared" si="13"/>
        <v>51.062</v>
      </c>
      <c r="C135" s="17">
        <f>51.062/4.1868</f>
        <v>12.195949173593197</v>
      </c>
      <c r="D135" s="8">
        <f t="shared" si="14"/>
        <v>51.482</v>
      </c>
      <c r="E135" s="17">
        <f>51.482/4.1868</f>
        <v>12.296264450176746</v>
      </c>
      <c r="F135" s="8">
        <v>0.10099999999999909</v>
      </c>
      <c r="G135" s="34"/>
    </row>
    <row r="136" spans="1:7" ht="15.75">
      <c r="A136" s="4">
        <v>131</v>
      </c>
      <c r="B136" s="8">
        <f t="shared" si="13"/>
        <v>9.836</v>
      </c>
      <c r="C136" s="15">
        <f>9.836/4.1868</f>
        <v>2.3492882392280503</v>
      </c>
      <c r="D136" s="8">
        <f t="shared" si="14"/>
        <v>9.837</v>
      </c>
      <c r="E136" s="15">
        <f>9.837/4.1868</f>
        <v>2.3495270851246777</v>
      </c>
      <c r="F136" s="8">
        <v>0</v>
      </c>
      <c r="G136" s="34"/>
    </row>
    <row r="137" spans="1:7" ht="15.75">
      <c r="A137" s="4">
        <v>132</v>
      </c>
      <c r="B137" s="8">
        <f t="shared" si="13"/>
        <v>0</v>
      </c>
      <c r="C137" s="15">
        <v>0</v>
      </c>
      <c r="D137" s="8">
        <f t="shared" si="14"/>
        <v>0.42537887999999996</v>
      </c>
      <c r="E137" s="15">
        <v>0.1016</v>
      </c>
      <c r="F137" s="8">
        <v>0.101</v>
      </c>
      <c r="G137" s="34"/>
    </row>
    <row r="138" spans="1:7" ht="15.75">
      <c r="A138" s="4">
        <v>133</v>
      </c>
      <c r="B138" s="8">
        <f t="shared" si="13"/>
        <v>0</v>
      </c>
      <c r="C138" s="19">
        <v>0</v>
      </c>
      <c r="D138" s="8">
        <f t="shared" si="14"/>
        <v>0</v>
      </c>
      <c r="E138" s="19">
        <v>0</v>
      </c>
      <c r="F138" s="8">
        <v>0</v>
      </c>
      <c r="G138" s="34"/>
    </row>
    <row r="139" spans="1:7" ht="15.75">
      <c r="A139" s="4">
        <v>134</v>
      </c>
      <c r="B139" s="8">
        <f t="shared" si="13"/>
        <v>0</v>
      </c>
      <c r="C139" s="17">
        <v>0</v>
      </c>
      <c r="D139" s="8">
        <f t="shared" si="14"/>
        <v>0.09922716</v>
      </c>
      <c r="E139" s="17">
        <v>0.0237</v>
      </c>
      <c r="F139" s="8">
        <v>0.022999999999999996</v>
      </c>
      <c r="G139" s="34"/>
    </row>
    <row r="140" spans="1:7" ht="15.75">
      <c r="A140" s="4">
        <v>135</v>
      </c>
      <c r="B140" s="8">
        <f>C140*4.1868</f>
        <v>0.73352736</v>
      </c>
      <c r="C140" s="15">
        <v>0.1752</v>
      </c>
      <c r="D140" s="8">
        <f>E140*4.1868</f>
        <v>0.73352736</v>
      </c>
      <c r="E140" s="15">
        <v>0.1752</v>
      </c>
      <c r="F140" s="8">
        <v>0</v>
      </c>
      <c r="G140" s="34"/>
    </row>
    <row r="141" spans="1:7" ht="15.75">
      <c r="A141" s="4">
        <v>136</v>
      </c>
      <c r="B141" s="8">
        <f aca="true" t="shared" si="15" ref="B141:B153">C141*4.1868</f>
        <v>37.932</v>
      </c>
      <c r="C141" s="15">
        <f>37.932/4.1868</f>
        <v>9.059902550874178</v>
      </c>
      <c r="D141" s="8">
        <f aca="true" t="shared" si="16" ref="D141:D153">E141*4.1868</f>
        <v>38.396</v>
      </c>
      <c r="E141" s="15">
        <f>38.396/4.1868</f>
        <v>9.170727046909334</v>
      </c>
      <c r="F141" s="8">
        <v>0.11100000000000065</v>
      </c>
      <c r="G141" s="34"/>
    </row>
    <row r="142" spans="1:9" ht="15.75">
      <c r="A142" s="4">
        <v>137</v>
      </c>
      <c r="B142" s="8">
        <f t="shared" si="15"/>
        <v>0</v>
      </c>
      <c r="C142" s="15">
        <v>0</v>
      </c>
      <c r="D142" s="8">
        <f t="shared" si="16"/>
        <v>0</v>
      </c>
      <c r="E142" s="15">
        <v>0</v>
      </c>
      <c r="F142" s="8">
        <v>0</v>
      </c>
      <c r="G142" s="34"/>
      <c r="I142" s="32"/>
    </row>
    <row r="143" spans="1:7" ht="15.75">
      <c r="A143" s="4">
        <v>138</v>
      </c>
      <c r="B143" s="8">
        <f t="shared" si="15"/>
        <v>0</v>
      </c>
      <c r="C143" s="15">
        <v>0</v>
      </c>
      <c r="D143" s="8">
        <f t="shared" si="16"/>
        <v>0</v>
      </c>
      <c r="E143" s="15">
        <v>0</v>
      </c>
      <c r="F143" s="8">
        <v>0</v>
      </c>
      <c r="G143" s="34"/>
    </row>
    <row r="144" spans="1:7" ht="15.75">
      <c r="A144" s="4">
        <v>139</v>
      </c>
      <c r="B144" s="8">
        <f t="shared" si="15"/>
        <v>13.443814799999998</v>
      </c>
      <c r="C144" s="16">
        <v>3.211</v>
      </c>
      <c r="D144" s="8">
        <f t="shared" si="16"/>
        <v>13.928646239999999</v>
      </c>
      <c r="E144" s="16">
        <v>3.3268</v>
      </c>
      <c r="F144" s="8">
        <v>0.11500000000000021</v>
      </c>
      <c r="G144" s="34"/>
    </row>
    <row r="145" spans="1:7" ht="15.75">
      <c r="A145" s="4">
        <v>140</v>
      </c>
      <c r="B145" s="8">
        <f t="shared" si="15"/>
        <v>0</v>
      </c>
      <c r="C145" s="15">
        <v>0</v>
      </c>
      <c r="D145" s="8">
        <f t="shared" si="16"/>
        <v>0.5258620799999999</v>
      </c>
      <c r="E145" s="15">
        <v>0.1256</v>
      </c>
      <c r="F145" s="8">
        <v>0.125</v>
      </c>
      <c r="G145" s="34"/>
    </row>
    <row r="146" spans="1:7" ht="15.75">
      <c r="A146" s="4">
        <v>141</v>
      </c>
      <c r="B146" s="8">
        <f t="shared" si="15"/>
        <v>16.6802112</v>
      </c>
      <c r="C146" s="15">
        <v>3.984</v>
      </c>
      <c r="D146" s="8">
        <f t="shared" si="16"/>
        <v>17.333351999999998</v>
      </c>
      <c r="E146" s="15">
        <v>4.14</v>
      </c>
      <c r="F146" s="8">
        <v>0.1559999999999997</v>
      </c>
      <c r="G146" s="34"/>
    </row>
    <row r="147" spans="1:7" ht="15.75">
      <c r="A147" s="4">
        <v>142</v>
      </c>
      <c r="B147" s="8">
        <f t="shared" si="15"/>
        <v>0</v>
      </c>
      <c r="C147" s="15">
        <v>0</v>
      </c>
      <c r="D147" s="8">
        <f t="shared" si="16"/>
        <v>0</v>
      </c>
      <c r="E147" s="15">
        <v>0</v>
      </c>
      <c r="F147" s="8">
        <v>0</v>
      </c>
      <c r="G147" s="34"/>
    </row>
    <row r="148" spans="1:7" ht="15.75">
      <c r="A148" s="4">
        <v>143</v>
      </c>
      <c r="B148" s="8">
        <f t="shared" si="15"/>
        <v>15.90104772</v>
      </c>
      <c r="C148" s="15">
        <v>3.7979</v>
      </c>
      <c r="D148" s="8">
        <f t="shared" si="16"/>
        <v>16.85228868</v>
      </c>
      <c r="E148" s="15">
        <v>4.0251</v>
      </c>
      <c r="F148" s="8">
        <v>0.2280000000000002</v>
      </c>
      <c r="G148" s="34"/>
    </row>
    <row r="149" spans="1:10" ht="15.75">
      <c r="A149" s="4">
        <v>144</v>
      </c>
      <c r="B149" s="8">
        <f t="shared" si="15"/>
        <v>75.127</v>
      </c>
      <c r="C149" s="15">
        <f>75.127/4.1868</f>
        <v>17.943775675933885</v>
      </c>
      <c r="D149" s="8">
        <f t="shared" si="16"/>
        <v>75.394</v>
      </c>
      <c r="E149" s="15">
        <f>75.394/4.1868</f>
        <v>18.00754753033343</v>
      </c>
      <c r="F149" s="8">
        <v>0.06400000000000006</v>
      </c>
      <c r="G149" s="34"/>
      <c r="J149" s="31"/>
    </row>
    <row r="150" spans="1:7" ht="15.75">
      <c r="A150" s="4">
        <v>145</v>
      </c>
      <c r="B150" s="8">
        <v>0</v>
      </c>
      <c r="C150" s="19" t="s">
        <v>10</v>
      </c>
      <c r="D150" s="8"/>
      <c r="E150" s="19" t="s">
        <v>10</v>
      </c>
      <c r="F150" s="8"/>
      <c r="G150" s="34">
        <v>0.3109354838709677</v>
      </c>
    </row>
    <row r="151" spans="1:7" ht="15.75">
      <c r="A151" s="4">
        <v>146</v>
      </c>
      <c r="B151" s="8">
        <f t="shared" si="15"/>
        <v>56.164</v>
      </c>
      <c r="C151" s="15">
        <f>56.164/4.1868</f>
        <v>13.414540938186683</v>
      </c>
      <c r="D151" s="8"/>
      <c r="E151" s="15" t="s">
        <v>20</v>
      </c>
      <c r="F151" s="8"/>
      <c r="G151" s="34">
        <v>0.3265645161290323</v>
      </c>
    </row>
    <row r="152" spans="1:7" ht="15.75">
      <c r="A152" s="4">
        <v>147</v>
      </c>
      <c r="B152" s="8">
        <v>0</v>
      </c>
      <c r="C152" s="19">
        <v>0</v>
      </c>
      <c r="D152" s="8">
        <v>0</v>
      </c>
      <c r="E152" s="19">
        <v>0</v>
      </c>
      <c r="F152" s="8">
        <v>0</v>
      </c>
      <c r="G152" s="34"/>
    </row>
    <row r="153" spans="1:7" ht="15.75">
      <c r="A153" s="4">
        <v>148</v>
      </c>
      <c r="B153" s="8">
        <f t="shared" si="15"/>
        <v>0.9085356</v>
      </c>
      <c r="C153" s="17">
        <v>0.217</v>
      </c>
      <c r="D153" s="8">
        <f t="shared" si="16"/>
        <v>0.9085356</v>
      </c>
      <c r="E153" s="17">
        <v>0.217</v>
      </c>
      <c r="F153" s="8">
        <v>0</v>
      </c>
      <c r="G153" s="34"/>
    </row>
    <row r="154" spans="1:7" ht="15.75">
      <c r="A154" s="4">
        <v>149</v>
      </c>
      <c r="B154" s="8">
        <f>C154*4.1868</f>
        <v>10.098</v>
      </c>
      <c r="C154" s="15">
        <f>10.098/4.1868</f>
        <v>2.4118658641444544</v>
      </c>
      <c r="D154" s="8"/>
      <c r="E154" s="15" t="s">
        <v>20</v>
      </c>
      <c r="F154" s="8"/>
      <c r="G154" s="34">
        <v>0.3265645161290323</v>
      </c>
    </row>
    <row r="155" spans="1:7" ht="15.75">
      <c r="A155" s="4">
        <v>150</v>
      </c>
      <c r="B155" s="8">
        <f>C155*4.1868</f>
        <v>0</v>
      </c>
      <c r="C155" s="15">
        <v>0</v>
      </c>
      <c r="D155" s="8">
        <f>E155*4.1868</f>
        <v>0</v>
      </c>
      <c r="E155" s="15">
        <v>0</v>
      </c>
      <c r="F155" s="8">
        <v>0</v>
      </c>
      <c r="G155" s="34"/>
    </row>
    <row r="156" spans="1:7" ht="15.75">
      <c r="A156" s="4">
        <v>151</v>
      </c>
      <c r="B156" s="8">
        <f>C156*4.1868</f>
        <v>0</v>
      </c>
      <c r="C156" s="15">
        <v>0</v>
      </c>
      <c r="D156" s="8">
        <f>E156*4.1868</f>
        <v>0</v>
      </c>
      <c r="E156" s="15">
        <v>0</v>
      </c>
      <c r="F156" s="8">
        <v>0</v>
      </c>
      <c r="G156" s="34"/>
    </row>
    <row r="157" spans="1:7" ht="15.75">
      <c r="A157" s="4">
        <v>152</v>
      </c>
      <c r="B157" s="8">
        <f>C157*4.1868</f>
        <v>111.836</v>
      </c>
      <c r="C157" s="17">
        <f>111.836/4.1868</f>
        <v>26.711569695232637</v>
      </c>
      <c r="D157" s="8">
        <f>E157*4.1868</f>
        <v>112.385</v>
      </c>
      <c r="E157" s="17">
        <f>112.385/4.1868</f>
        <v>26.842696092481134</v>
      </c>
      <c r="F157" s="8">
        <v>0.13100000000000023</v>
      </c>
      <c r="G157" s="34"/>
    </row>
    <row r="158" spans="1:8" ht="15.75">
      <c r="A158" s="9" t="s">
        <v>11</v>
      </c>
      <c r="B158" s="10"/>
      <c r="C158" s="11"/>
      <c r="D158" s="12"/>
      <c r="E158" s="11"/>
      <c r="F158" s="26">
        <v>21.654</v>
      </c>
      <c r="G158" s="26"/>
      <c r="H158" s="2"/>
    </row>
    <row r="159" spans="1:10" ht="15.75">
      <c r="A159" s="13" t="s">
        <v>12</v>
      </c>
      <c r="B159" s="13"/>
      <c r="C159" s="14"/>
      <c r="D159" s="13"/>
      <c r="E159" s="14"/>
      <c r="F159" s="27">
        <v>12.745</v>
      </c>
      <c r="G159" s="27"/>
      <c r="J159" s="2"/>
    </row>
    <row r="160" spans="1:7" ht="15.75">
      <c r="A160" s="13" t="s">
        <v>13</v>
      </c>
      <c r="B160" s="13"/>
      <c r="C160" s="14"/>
      <c r="D160" s="13"/>
      <c r="E160" s="14"/>
      <c r="F160" s="27">
        <v>7.224</v>
      </c>
      <c r="G160" s="27"/>
    </row>
    <row r="161" spans="1:7" ht="15.75">
      <c r="A161" s="28" t="s">
        <v>14</v>
      </c>
      <c r="B161" s="28"/>
      <c r="C161" s="28"/>
      <c r="D161" s="28"/>
      <c r="E161" s="28"/>
      <c r="F161" s="29">
        <f>F158-F159-F160</f>
        <v>1.6850000000000005</v>
      </c>
      <c r="G161" s="29"/>
    </row>
    <row r="162" spans="1:7" ht="15.75">
      <c r="A162" s="28" t="s">
        <v>15</v>
      </c>
      <c r="B162" s="28"/>
      <c r="C162" s="28"/>
      <c r="D162" s="28"/>
      <c r="E162" s="28"/>
      <c r="F162" s="30">
        <f>F161/7548.5</f>
        <v>0.00022322315691859315</v>
      </c>
      <c r="G162" s="30"/>
    </row>
  </sheetData>
  <sheetProtection selectLockedCells="1" selectUnlockedCells="1"/>
  <mergeCells count="16">
    <mergeCell ref="F158:G158"/>
    <mergeCell ref="F159:G159"/>
    <mergeCell ref="F160:G160"/>
    <mergeCell ref="A161:E161"/>
    <mergeCell ref="F161:G161"/>
    <mergeCell ref="A162:E162"/>
    <mergeCell ref="F162:G162"/>
    <mergeCell ref="A1:F1"/>
    <mergeCell ref="A2:A5"/>
    <mergeCell ref="B2:G2"/>
    <mergeCell ref="B3:C3"/>
    <mergeCell ref="D3:E3"/>
    <mergeCell ref="F3:F5"/>
    <mergeCell ref="G3:G5"/>
    <mergeCell ref="B5:C5"/>
    <mergeCell ref="D5:E5"/>
  </mergeCells>
  <printOptions/>
  <pageMargins left="0.7083333333333334" right="0.7083333333333334" top="0.44027777777777777" bottom="0.3298611111111111" header="0.5118055555555555" footer="0.5118055555555555"/>
  <pageSetup horizontalDpi="300" verticalDpi="300" orientation="portrait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2020-11-06T10:10:00Z</dcterms:modified>
  <cp:category/>
  <cp:version/>
  <cp:contentType/>
  <cp:contentStatus/>
</cp:coreProperties>
</file>