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0" activeTab="0"/>
  </bookViews>
  <sheets>
    <sheet name="Шумилова 10" sheetId="1" r:id="rId1"/>
  </sheets>
  <definedNames/>
  <calcPr fullCalcOnLoad="1"/>
</workbook>
</file>

<file path=xl/sharedStrings.xml><?xml version="1.0" encoding="utf-8"?>
<sst xmlns="http://schemas.openxmlformats.org/spreadsheetml/2006/main" count="76" uniqueCount="19">
  <si>
    <t>Показания приборов учета отопления за АПРЕЛЬ  2020 г по адресу: г.Белгород ул.Шумилова д.10</t>
  </si>
  <si>
    <t>Квартира</t>
  </si>
  <si>
    <t>Показания прибора</t>
  </si>
  <si>
    <t>Начало периода</t>
  </si>
  <si>
    <t>Конец периода</t>
  </si>
  <si>
    <t>Приращение за период по счетчикам</t>
  </si>
  <si>
    <t>По нормативу, по среднему</t>
  </si>
  <si>
    <t xml:space="preserve"> кДж</t>
  </si>
  <si>
    <t>Гкал</t>
  </si>
  <si>
    <t>кДж</t>
  </si>
  <si>
    <t>25.03.2020.  0:00:00</t>
  </si>
  <si>
    <t>27.04.2020. 0:00:00</t>
  </si>
  <si>
    <t>н/п</t>
  </si>
  <si>
    <t>н/р</t>
  </si>
  <si>
    <t>Расход по ОДПУ</t>
  </si>
  <si>
    <t>Расход по ИПУ</t>
  </si>
  <si>
    <t>Корректировка</t>
  </si>
  <si>
    <t>Расход на ОДН</t>
  </si>
  <si>
    <t>ОДН на 1 м2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</si>
</sst>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0"/>
    <numFmt numFmtId="166" formatCode="0.0000"/>
    <numFmt numFmtId="167" formatCode="0.000000"/>
  </numFmts>
  <fonts count="8">
    <font>
      <sz val="11"/>
      <color indexed="8"/>
      <name val="Calibri"/>
      <family val="2"/>
    </font>
    <font>
      <sz val="10"/>
      <name val="Arial"/>
      <family val="0"/>
    </font>
    <font>
      <sz val="11"/>
      <color indexed="10"/>
      <name val="Calibri"/>
      <family val="2"/>
    </font>
    <font>
      <b/>
      <i/>
      <sz val="14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Calibri"/>
      <family val="2"/>
    </font>
    <font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0">
    <xf numFmtId="164" fontId="0" fillId="0" borderId="0" xfId="0" applyAlignment="1">
      <alignment/>
    </xf>
    <xf numFmtId="164" fontId="0" fillId="2" borderId="0" xfId="0" applyFill="1" applyAlignment="1">
      <alignment/>
    </xf>
    <xf numFmtId="165" fontId="2" fillId="0" borderId="0" xfId="0" applyNumberFormat="1" applyFont="1" applyAlignment="1">
      <alignment/>
    </xf>
    <xf numFmtId="164" fontId="3" fillId="0" borderId="1" xfId="0" applyFont="1" applyBorder="1" applyAlignment="1">
      <alignment horizontal="center" vertical="center" wrapText="1"/>
    </xf>
    <xf numFmtId="164" fontId="4" fillId="0" borderId="2" xfId="0" applyFont="1" applyBorder="1" applyAlignment="1">
      <alignment horizontal="center" vertical="center" wrapText="1"/>
    </xf>
    <xf numFmtId="164" fontId="4" fillId="0" borderId="2" xfId="0" applyFont="1" applyBorder="1" applyAlignment="1">
      <alignment horizontal="center" vertical="center"/>
    </xf>
    <xf numFmtId="165" fontId="4" fillId="0" borderId="2" xfId="0" applyNumberFormat="1" applyFont="1" applyBorder="1" applyAlignment="1">
      <alignment horizontal="center" vertical="center" wrapText="1"/>
    </xf>
    <xf numFmtId="165" fontId="5" fillId="0" borderId="2" xfId="0" applyNumberFormat="1" applyFont="1" applyBorder="1" applyAlignment="1">
      <alignment horizontal="center" vertical="center" wrapText="1"/>
    </xf>
    <xf numFmtId="164" fontId="6" fillId="0" borderId="2" xfId="0" applyFont="1" applyBorder="1" applyAlignment="1">
      <alignment horizontal="center" vertical="center"/>
    </xf>
    <xf numFmtId="165" fontId="4" fillId="2" borderId="2" xfId="0" applyNumberFormat="1" applyFont="1" applyFill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/>
    </xf>
    <xf numFmtId="166" fontId="7" fillId="2" borderId="3" xfId="0" applyNumberFormat="1" applyFont="1" applyFill="1" applyBorder="1" applyAlignment="1">
      <alignment/>
    </xf>
    <xf numFmtId="165" fontId="5" fillId="2" borderId="3" xfId="0" applyNumberFormat="1" applyFont="1" applyFill="1" applyBorder="1" applyAlignment="1">
      <alignment horizontal="center"/>
    </xf>
    <xf numFmtId="166" fontId="7" fillId="2" borderId="0" xfId="0" applyNumberFormat="1" applyFont="1" applyFill="1" applyAlignment="1">
      <alignment/>
    </xf>
    <xf numFmtId="164" fontId="4" fillId="0" borderId="2" xfId="0" applyFont="1" applyBorder="1" applyAlignment="1">
      <alignment horizontal="left" vertical="center"/>
    </xf>
    <xf numFmtId="165" fontId="4" fillId="3" borderId="2" xfId="0" applyNumberFormat="1" applyFont="1" applyFill="1" applyBorder="1" applyAlignment="1">
      <alignment horizontal="center" vertical="center"/>
    </xf>
    <xf numFmtId="164" fontId="4" fillId="0" borderId="2" xfId="0" applyFont="1" applyBorder="1" applyAlignment="1">
      <alignment vertical="center"/>
    </xf>
    <xf numFmtId="164" fontId="4" fillId="2" borderId="2" xfId="0" applyFont="1" applyFill="1" applyBorder="1" applyAlignment="1">
      <alignment vertical="center"/>
    </xf>
    <xf numFmtId="165" fontId="5" fillId="0" borderId="2" xfId="0" applyNumberFormat="1" applyFont="1" applyBorder="1" applyAlignment="1">
      <alignment horizontal="center" vertical="center"/>
    </xf>
    <xf numFmtId="167" fontId="4" fillId="0" borderId="2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12121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62"/>
  <sheetViews>
    <sheetView tabSelected="1" zoomScale="120" zoomScaleNormal="120" workbookViewId="0" topLeftCell="A1">
      <pane xSplit="1" ySplit="5" topLeftCell="D154" activePane="bottomRight" state="frozen"/>
      <selection pane="topLeft" activeCell="A1" sqref="A1"/>
      <selection pane="topRight" activeCell="D1" sqref="D1"/>
      <selection pane="bottomLeft" activeCell="A154" sqref="A154"/>
      <selection pane="bottomRight" activeCell="H167" sqref="H167"/>
    </sheetView>
  </sheetViews>
  <sheetFormatPr defaultColWidth="9.140625" defaultRowHeight="15"/>
  <cols>
    <col min="1" max="1" width="11.57421875" style="0" customWidth="1"/>
    <col min="2" max="2" width="19.7109375" style="0" customWidth="1"/>
    <col min="3" max="3" width="18.00390625" style="1" customWidth="1"/>
    <col min="4" max="4" width="20.421875" style="0" customWidth="1"/>
    <col min="5" max="5" width="19.28125" style="1" customWidth="1"/>
    <col min="6" max="6" width="17.28125" style="0" customWidth="1"/>
    <col min="7" max="7" width="12.7109375" style="2" customWidth="1"/>
  </cols>
  <sheetData>
    <row r="1" spans="1:6" ht="48.75" customHeight="1">
      <c r="A1" s="3" t="s">
        <v>0</v>
      </c>
      <c r="B1" s="3"/>
      <c r="C1" s="3"/>
      <c r="D1" s="3"/>
      <c r="E1" s="3"/>
      <c r="F1" s="3"/>
    </row>
    <row r="2" spans="1:7" ht="17.25" customHeight="1">
      <c r="A2" s="4" t="s">
        <v>1</v>
      </c>
      <c r="B2" s="5" t="s">
        <v>2</v>
      </c>
      <c r="C2" s="5"/>
      <c r="D2" s="5"/>
      <c r="E2" s="5"/>
      <c r="F2" s="5"/>
      <c r="G2" s="5"/>
    </row>
    <row r="3" spans="1:7" ht="16.5" customHeight="1">
      <c r="A3" s="4"/>
      <c r="B3" s="6" t="s">
        <v>3</v>
      </c>
      <c r="C3" s="6"/>
      <c r="D3" s="6" t="s">
        <v>4</v>
      </c>
      <c r="E3" s="6"/>
      <c r="F3" s="4" t="s">
        <v>5</v>
      </c>
      <c r="G3" s="7" t="s">
        <v>6</v>
      </c>
    </row>
    <row r="4" spans="1:7" ht="18.75" customHeight="1">
      <c r="A4" s="4"/>
      <c r="B4" s="8" t="s">
        <v>7</v>
      </c>
      <c r="C4" s="9" t="s">
        <v>8</v>
      </c>
      <c r="D4" s="6" t="s">
        <v>9</v>
      </c>
      <c r="E4" s="9" t="s">
        <v>8</v>
      </c>
      <c r="F4" s="4"/>
      <c r="G4" s="7"/>
    </row>
    <row r="5" spans="1:7" ht="34.5" customHeight="1">
      <c r="A5" s="4"/>
      <c r="B5" s="9" t="s">
        <v>10</v>
      </c>
      <c r="C5" s="9"/>
      <c r="D5" s="9" t="s">
        <v>11</v>
      </c>
      <c r="E5" s="9"/>
      <c r="F5" s="4"/>
      <c r="G5" s="7"/>
    </row>
    <row r="6" spans="1:7" ht="15.75">
      <c r="A6" s="5">
        <v>1</v>
      </c>
      <c r="B6" s="10">
        <f>C6*4.1868</f>
        <v>53.59104</v>
      </c>
      <c r="C6" s="11">
        <v>12.8</v>
      </c>
      <c r="D6" s="10">
        <f>E6*4.1868</f>
        <v>56.940479999999994</v>
      </c>
      <c r="E6" s="11">
        <v>13.6</v>
      </c>
      <c r="F6" s="10">
        <f>E6-C6</f>
        <v>0.7999999999999989</v>
      </c>
      <c r="G6" s="12"/>
    </row>
    <row r="7" spans="1:7" ht="15.75">
      <c r="A7" s="5">
        <v>2</v>
      </c>
      <c r="B7" s="10">
        <v>0</v>
      </c>
      <c r="C7" s="11" t="s">
        <v>12</v>
      </c>
      <c r="D7" s="10">
        <v>0</v>
      </c>
      <c r="E7" s="11" t="s">
        <v>12</v>
      </c>
      <c r="F7" s="10">
        <v>0</v>
      </c>
      <c r="G7" s="12">
        <v>0.597</v>
      </c>
    </row>
    <row r="8" spans="1:7" ht="15.75">
      <c r="A8" s="5">
        <v>3</v>
      </c>
      <c r="B8" s="10">
        <f aca="true" t="shared" si="0" ref="B8:B9">C8*4.1868</f>
        <v>26.376839999999998</v>
      </c>
      <c r="C8" s="11">
        <v>6.3</v>
      </c>
      <c r="D8" s="10">
        <f aca="true" t="shared" si="1" ref="D8:D9">E8*4.1868</f>
        <v>28.88892</v>
      </c>
      <c r="E8" s="11">
        <v>6.9</v>
      </c>
      <c r="F8" s="10">
        <f aca="true" t="shared" si="2" ref="F8:F9">E8-C8</f>
        <v>0.6000000000000005</v>
      </c>
      <c r="G8" s="12"/>
    </row>
    <row r="9" spans="1:7" ht="15.75">
      <c r="A9" s="5">
        <v>4</v>
      </c>
      <c r="B9" s="10">
        <f t="shared" si="0"/>
        <v>4.60548</v>
      </c>
      <c r="C9" s="11">
        <v>1.1</v>
      </c>
      <c r="D9" s="10">
        <f t="shared" si="1"/>
        <v>5.44284</v>
      </c>
      <c r="E9" s="11">
        <v>1.3</v>
      </c>
      <c r="F9" s="10">
        <f t="shared" si="2"/>
        <v>0.19999999999999996</v>
      </c>
      <c r="G9" s="12"/>
    </row>
    <row r="10" spans="1:7" ht="15.75">
      <c r="A10" s="5">
        <v>5</v>
      </c>
      <c r="B10" s="10">
        <v>0</v>
      </c>
      <c r="C10" s="11" t="s">
        <v>12</v>
      </c>
      <c r="D10" s="10">
        <v>0</v>
      </c>
      <c r="E10" s="11" t="s">
        <v>12</v>
      </c>
      <c r="F10" s="10">
        <v>0</v>
      </c>
      <c r="G10" s="12">
        <v>0.594</v>
      </c>
    </row>
    <row r="11" spans="1:7" ht="15.75">
      <c r="A11" s="5">
        <v>6</v>
      </c>
      <c r="B11" s="10">
        <f>C11*4.1868</f>
        <v>27.632879999999997</v>
      </c>
      <c r="C11" s="11">
        <v>6.6</v>
      </c>
      <c r="D11" s="10">
        <f>E11*4.1868</f>
        <v>28.88892</v>
      </c>
      <c r="E11" s="11">
        <v>6.9</v>
      </c>
      <c r="F11" s="10">
        <f>E11-C11</f>
        <v>0.3000000000000007</v>
      </c>
      <c r="G11" s="12"/>
    </row>
    <row r="12" spans="1:7" ht="15.75">
      <c r="A12" s="5">
        <v>7</v>
      </c>
      <c r="B12" s="10">
        <v>0</v>
      </c>
      <c r="C12" s="11" t="s">
        <v>12</v>
      </c>
      <c r="D12" s="10">
        <v>0</v>
      </c>
      <c r="E12" s="11" t="s">
        <v>12</v>
      </c>
      <c r="F12" s="10">
        <v>0</v>
      </c>
      <c r="G12" s="12">
        <v>0.546</v>
      </c>
    </row>
    <row r="13" spans="1:7" ht="15.75">
      <c r="A13" s="5">
        <v>8</v>
      </c>
      <c r="B13" s="10">
        <f aca="true" t="shared" si="3" ref="B13:B15">C13*4.1868</f>
        <v>44.38008</v>
      </c>
      <c r="C13" s="11">
        <v>10.6</v>
      </c>
      <c r="D13" s="10">
        <f aca="true" t="shared" si="4" ref="D13:D15">E13*4.1868</f>
        <v>47.72952</v>
      </c>
      <c r="E13" s="11">
        <v>11.4</v>
      </c>
      <c r="F13" s="10">
        <f aca="true" t="shared" si="5" ref="F13:F15">E13-C13</f>
        <v>0.8000000000000007</v>
      </c>
      <c r="G13" s="12"/>
    </row>
    <row r="14" spans="1:7" ht="15.75">
      <c r="A14" s="5">
        <v>9</v>
      </c>
      <c r="B14" s="10">
        <f t="shared" si="3"/>
        <v>11.06529372</v>
      </c>
      <c r="C14" s="11">
        <v>2.6429</v>
      </c>
      <c r="D14" s="10">
        <f t="shared" si="4"/>
        <v>12.730384079999999</v>
      </c>
      <c r="E14" s="11">
        <v>3.0406</v>
      </c>
      <c r="F14" s="10">
        <f t="shared" si="5"/>
        <v>0.39769999999999994</v>
      </c>
      <c r="G14" s="12"/>
    </row>
    <row r="15" spans="1:7" ht="15.75">
      <c r="A15" s="5">
        <v>10</v>
      </c>
      <c r="B15" s="10">
        <f t="shared" si="3"/>
        <v>24.70212</v>
      </c>
      <c r="C15" s="11">
        <v>5.9</v>
      </c>
      <c r="D15" s="10">
        <f t="shared" si="4"/>
        <v>26.376839999999998</v>
      </c>
      <c r="E15" s="11">
        <v>6.3</v>
      </c>
      <c r="F15" s="10">
        <f t="shared" si="5"/>
        <v>0.39999999999999947</v>
      </c>
      <c r="G15" s="12"/>
    </row>
    <row r="16" spans="1:7" ht="15.75">
      <c r="A16" s="5">
        <v>11</v>
      </c>
      <c r="B16" s="10">
        <v>0</v>
      </c>
      <c r="C16" s="11" t="s">
        <v>12</v>
      </c>
      <c r="D16" s="10">
        <v>0</v>
      </c>
      <c r="E16" s="11" t="s">
        <v>12</v>
      </c>
      <c r="F16" s="10">
        <v>0</v>
      </c>
      <c r="G16" s="12">
        <v>0.599</v>
      </c>
    </row>
    <row r="17" spans="1:7" ht="15.75">
      <c r="A17" s="5">
        <v>12</v>
      </c>
      <c r="B17" s="10">
        <f aca="true" t="shared" si="6" ref="B17:B18">C17*4.1868</f>
        <v>25.539479999999998</v>
      </c>
      <c r="C17" s="11">
        <v>6.1</v>
      </c>
      <c r="D17" s="10">
        <f aca="true" t="shared" si="7" ref="D17:D18">E17*4.1868</f>
        <v>25.539479999999998</v>
      </c>
      <c r="E17" s="11">
        <v>6.1</v>
      </c>
      <c r="F17" s="10">
        <f aca="true" t="shared" si="8" ref="F17:F18">E17-C17</f>
        <v>0</v>
      </c>
      <c r="G17" s="12"/>
    </row>
    <row r="18" spans="1:7" ht="15.75">
      <c r="A18" s="5">
        <v>13</v>
      </c>
      <c r="B18" s="10">
        <f t="shared" si="6"/>
        <v>17.856702</v>
      </c>
      <c r="C18" s="11">
        <v>4.265</v>
      </c>
      <c r="D18" s="10">
        <f t="shared" si="7"/>
        <v>20.0924532</v>
      </c>
      <c r="E18" s="11">
        <v>4.799</v>
      </c>
      <c r="F18" s="10">
        <f t="shared" si="8"/>
        <v>0.5340000000000007</v>
      </c>
      <c r="G18" s="12"/>
    </row>
    <row r="19" spans="1:7" ht="15.75">
      <c r="A19" s="5">
        <v>14</v>
      </c>
      <c r="B19" s="10">
        <v>0</v>
      </c>
      <c r="C19" s="11" t="s">
        <v>12</v>
      </c>
      <c r="D19" s="10">
        <v>0</v>
      </c>
      <c r="E19" s="11" t="s">
        <v>12</v>
      </c>
      <c r="F19" s="10">
        <v>0</v>
      </c>
      <c r="G19" s="12">
        <v>0.597</v>
      </c>
    </row>
    <row r="20" spans="1:7" ht="15.75">
      <c r="A20" s="5">
        <v>15</v>
      </c>
      <c r="B20" s="10">
        <f aca="true" t="shared" si="9" ref="B20:B38">C20*4.1868</f>
        <v>32.23836</v>
      </c>
      <c r="C20" s="11">
        <v>7.7</v>
      </c>
      <c r="D20" s="10">
        <f aca="true" t="shared" si="10" ref="D20:D38">E20*4.1868</f>
        <v>33.91308</v>
      </c>
      <c r="E20" s="11">
        <v>8.1</v>
      </c>
      <c r="F20" s="10">
        <f aca="true" t="shared" si="11" ref="F20:F38">E20-C20</f>
        <v>0.39999999999999947</v>
      </c>
      <c r="G20" s="12"/>
    </row>
    <row r="21" spans="1:7" ht="15.75">
      <c r="A21" s="5">
        <v>16</v>
      </c>
      <c r="B21" s="10">
        <f t="shared" si="9"/>
        <v>7.854436799999999</v>
      </c>
      <c r="C21" s="11">
        <v>1.876</v>
      </c>
      <c r="D21" s="10">
        <f t="shared" si="10"/>
        <v>7.854436799999999</v>
      </c>
      <c r="E21" s="11">
        <v>1.876</v>
      </c>
      <c r="F21" s="10">
        <f t="shared" si="11"/>
        <v>0</v>
      </c>
      <c r="G21" s="12"/>
    </row>
    <row r="22" spans="1:7" ht="15.75">
      <c r="A22" s="5">
        <v>17</v>
      </c>
      <c r="B22" s="10">
        <f t="shared" si="9"/>
        <v>48.84530219999999</v>
      </c>
      <c r="C22" s="11">
        <v>11.6665</v>
      </c>
      <c r="D22" s="10">
        <f t="shared" si="10"/>
        <v>48.881308680000004</v>
      </c>
      <c r="E22" s="11">
        <v>11.6751</v>
      </c>
      <c r="F22" s="10">
        <f t="shared" si="11"/>
        <v>0.008600000000001273</v>
      </c>
      <c r="G22" s="12"/>
    </row>
    <row r="23" spans="1:7" ht="15.75">
      <c r="A23" s="5">
        <v>18</v>
      </c>
      <c r="B23" s="10">
        <f t="shared" si="9"/>
        <v>95.279</v>
      </c>
      <c r="C23" s="11">
        <f>95.279/4.1868</f>
        <v>22.756998184771184</v>
      </c>
      <c r="D23" s="10">
        <f t="shared" si="10"/>
        <v>95.279</v>
      </c>
      <c r="E23" s="11">
        <f>95.279/4.1868</f>
        <v>22.756998184771184</v>
      </c>
      <c r="F23" s="10">
        <f t="shared" si="11"/>
        <v>0</v>
      </c>
      <c r="G23" s="12"/>
    </row>
    <row r="24" spans="1:7" ht="15.75">
      <c r="A24" s="5">
        <v>19</v>
      </c>
      <c r="B24" s="10">
        <f t="shared" si="9"/>
        <v>15.07248</v>
      </c>
      <c r="C24" s="11">
        <v>3.6</v>
      </c>
      <c r="D24" s="10">
        <f t="shared" si="10"/>
        <v>16.7472</v>
      </c>
      <c r="E24" s="11">
        <v>4</v>
      </c>
      <c r="F24" s="10">
        <f t="shared" si="11"/>
        <v>0.3999999999999999</v>
      </c>
      <c r="G24" s="12"/>
    </row>
    <row r="25" spans="1:7" ht="15.75">
      <c r="A25" s="5">
        <v>20</v>
      </c>
      <c r="B25" s="10">
        <f t="shared" si="9"/>
        <v>12.97908</v>
      </c>
      <c r="C25" s="11">
        <v>3.1</v>
      </c>
      <c r="D25" s="10">
        <f t="shared" si="10"/>
        <v>12.97908</v>
      </c>
      <c r="E25" s="11">
        <v>3.1</v>
      </c>
      <c r="F25" s="10">
        <f t="shared" si="11"/>
        <v>0</v>
      </c>
      <c r="G25" s="12"/>
    </row>
    <row r="26" spans="1:7" ht="15.75">
      <c r="A26" s="5">
        <v>21</v>
      </c>
      <c r="B26" s="10">
        <f t="shared" si="9"/>
        <v>32.657039999999995</v>
      </c>
      <c r="C26" s="11">
        <v>7.8</v>
      </c>
      <c r="D26" s="10">
        <f t="shared" si="10"/>
        <v>33.07572</v>
      </c>
      <c r="E26" s="11">
        <v>7.9</v>
      </c>
      <c r="F26" s="10">
        <f t="shared" si="11"/>
        <v>0.10000000000000053</v>
      </c>
      <c r="G26" s="12"/>
    </row>
    <row r="27" spans="1:7" ht="15.75">
      <c r="A27" s="5">
        <v>22</v>
      </c>
      <c r="B27" s="10">
        <f t="shared" si="9"/>
        <v>27.214199999999998</v>
      </c>
      <c r="C27" s="11">
        <v>6.5</v>
      </c>
      <c r="D27" s="10">
        <f t="shared" si="10"/>
        <v>28.88892</v>
      </c>
      <c r="E27" s="11">
        <v>6.9</v>
      </c>
      <c r="F27" s="10">
        <f t="shared" si="11"/>
        <v>0.40000000000000036</v>
      </c>
      <c r="G27" s="12"/>
    </row>
    <row r="28" spans="1:7" ht="15.75">
      <c r="A28" s="5">
        <v>23</v>
      </c>
      <c r="B28" s="10">
        <f t="shared" si="9"/>
        <v>1.225375541856</v>
      </c>
      <c r="C28" s="11">
        <f>340.4*0.0008598</f>
        <v>0.29267592</v>
      </c>
      <c r="D28" s="10">
        <f t="shared" si="10"/>
        <v>1.225375541856</v>
      </c>
      <c r="E28" s="11">
        <f>340.4*0.0008598</f>
        <v>0.29267592</v>
      </c>
      <c r="F28" s="10">
        <f t="shared" si="11"/>
        <v>0</v>
      </c>
      <c r="G28" s="12"/>
    </row>
    <row r="29" spans="1:7" ht="15.75">
      <c r="A29" s="5">
        <v>24</v>
      </c>
      <c r="B29" s="10">
        <f t="shared" si="9"/>
        <v>22.19004</v>
      </c>
      <c r="C29" s="11">
        <v>5.3</v>
      </c>
      <c r="D29" s="10">
        <f t="shared" si="10"/>
        <v>22.19004</v>
      </c>
      <c r="E29" s="11">
        <v>5.3</v>
      </c>
      <c r="F29" s="10">
        <f t="shared" si="11"/>
        <v>0</v>
      </c>
      <c r="G29" s="12"/>
    </row>
    <row r="30" spans="1:7" ht="15.75">
      <c r="A30" s="5">
        <v>25</v>
      </c>
      <c r="B30" s="10">
        <f t="shared" si="9"/>
        <v>14.6538</v>
      </c>
      <c r="C30" s="11">
        <v>3.5</v>
      </c>
      <c r="D30" s="10">
        <f t="shared" si="10"/>
        <v>15.909839999999999</v>
      </c>
      <c r="E30" s="11">
        <v>3.8</v>
      </c>
      <c r="F30" s="10">
        <f t="shared" si="11"/>
        <v>0.2999999999999998</v>
      </c>
      <c r="G30" s="12"/>
    </row>
    <row r="31" spans="1:7" ht="15.75">
      <c r="A31" s="5">
        <v>26</v>
      </c>
      <c r="B31" s="10">
        <f t="shared" si="9"/>
        <v>16.0312572</v>
      </c>
      <c r="C31" s="11">
        <v>3.829</v>
      </c>
      <c r="D31" s="10">
        <f t="shared" si="10"/>
        <v>16.1694216</v>
      </c>
      <c r="E31" s="11">
        <v>3.862</v>
      </c>
      <c r="F31" s="10">
        <f t="shared" si="11"/>
        <v>0.03299999999999992</v>
      </c>
      <c r="G31" s="12"/>
    </row>
    <row r="32" spans="1:7" ht="15.75">
      <c r="A32" s="5">
        <v>27</v>
      </c>
      <c r="B32" s="10">
        <f t="shared" si="9"/>
        <v>21.77136</v>
      </c>
      <c r="C32" s="11">
        <v>5.2</v>
      </c>
      <c r="D32" s="10">
        <f t="shared" si="10"/>
        <v>23.44608</v>
      </c>
      <c r="E32" s="11">
        <v>5.6</v>
      </c>
      <c r="F32" s="10">
        <f t="shared" si="11"/>
        <v>0.39999999999999947</v>
      </c>
      <c r="G32" s="12"/>
    </row>
    <row r="33" spans="1:7" ht="15.75">
      <c r="A33" s="5">
        <v>28</v>
      </c>
      <c r="B33" s="10">
        <f t="shared" si="9"/>
        <v>4.1868</v>
      </c>
      <c r="C33" s="11">
        <v>1</v>
      </c>
      <c r="D33" s="10">
        <f t="shared" si="10"/>
        <v>4.1868</v>
      </c>
      <c r="E33" s="11">
        <v>1</v>
      </c>
      <c r="F33" s="10">
        <f t="shared" si="11"/>
        <v>0</v>
      </c>
      <c r="G33" s="12"/>
    </row>
    <row r="34" spans="1:7" ht="15.75">
      <c r="A34" s="5">
        <v>29</v>
      </c>
      <c r="B34" s="10">
        <f t="shared" si="9"/>
        <v>6.69888</v>
      </c>
      <c r="C34" s="13">
        <v>1.6</v>
      </c>
      <c r="D34" s="10">
        <f t="shared" si="10"/>
        <v>6.69888</v>
      </c>
      <c r="E34" s="13">
        <v>1.6</v>
      </c>
      <c r="F34" s="10">
        <f t="shared" si="11"/>
        <v>0</v>
      </c>
      <c r="G34" s="12"/>
    </row>
    <row r="35" spans="1:7" ht="15.75">
      <c r="A35" s="5">
        <v>30</v>
      </c>
      <c r="B35" s="10">
        <f t="shared" si="9"/>
        <v>92.384</v>
      </c>
      <c r="C35" s="11">
        <f>92.384/4.1868</f>
        <v>22.065539314034584</v>
      </c>
      <c r="D35" s="10">
        <f t="shared" si="10"/>
        <v>94.031</v>
      </c>
      <c r="E35" s="11">
        <f>94.031/4.1868</f>
        <v>22.458918505780073</v>
      </c>
      <c r="F35" s="10">
        <f t="shared" si="11"/>
        <v>0.3933791917454883</v>
      </c>
      <c r="G35" s="12"/>
    </row>
    <row r="36" spans="1:7" ht="15.75">
      <c r="A36" s="5">
        <v>31</v>
      </c>
      <c r="B36" s="10">
        <f t="shared" si="9"/>
        <v>12.14172</v>
      </c>
      <c r="C36" s="11">
        <v>2.9</v>
      </c>
      <c r="D36" s="10">
        <f t="shared" si="10"/>
        <v>12.14172</v>
      </c>
      <c r="E36" s="11">
        <v>2.9</v>
      </c>
      <c r="F36" s="10">
        <f t="shared" si="11"/>
        <v>0</v>
      </c>
      <c r="G36" s="12"/>
    </row>
    <row r="37" spans="1:7" ht="15.75">
      <c r="A37" s="5">
        <v>32</v>
      </c>
      <c r="B37" s="10">
        <f t="shared" si="9"/>
        <v>76.966</v>
      </c>
      <c r="C37" s="11">
        <f>76.966/4.1868</f>
        <v>18.38301327983185</v>
      </c>
      <c r="D37" s="10">
        <f t="shared" si="10"/>
        <v>78.184</v>
      </c>
      <c r="E37" s="11">
        <f>78.184/4.1868</f>
        <v>18.673927581924143</v>
      </c>
      <c r="F37" s="10">
        <f t="shared" si="11"/>
        <v>0.2909143020922933</v>
      </c>
      <c r="G37" s="12"/>
    </row>
    <row r="38" spans="1:7" ht="15.75">
      <c r="A38" s="5">
        <v>33</v>
      </c>
      <c r="B38" s="10">
        <f t="shared" si="9"/>
        <v>7.53624</v>
      </c>
      <c r="C38" s="11">
        <v>1.8</v>
      </c>
      <c r="D38" s="10">
        <f t="shared" si="10"/>
        <v>7.9549199999999995</v>
      </c>
      <c r="E38" s="11">
        <v>1.9</v>
      </c>
      <c r="F38" s="10">
        <f t="shared" si="11"/>
        <v>0.09999999999999987</v>
      </c>
      <c r="G38" s="12"/>
    </row>
    <row r="39" spans="1:7" ht="15.75">
      <c r="A39" s="5">
        <v>34</v>
      </c>
      <c r="B39" s="10">
        <v>0</v>
      </c>
      <c r="C39" s="11">
        <v>7.5</v>
      </c>
      <c r="D39" s="10">
        <v>0</v>
      </c>
      <c r="E39" s="11">
        <v>8</v>
      </c>
      <c r="F39" s="10">
        <v>0</v>
      </c>
      <c r="G39" s="12"/>
    </row>
    <row r="40" spans="1:7" ht="15.75">
      <c r="A40" s="5">
        <v>35</v>
      </c>
      <c r="B40" s="10">
        <f aca="true" t="shared" si="12" ref="B40:B46">C40*4.1868</f>
        <v>17.2621764</v>
      </c>
      <c r="C40" s="11">
        <v>4.123</v>
      </c>
      <c r="D40" s="10">
        <f aca="true" t="shared" si="13" ref="D40:D46">E40*4.1868</f>
        <v>17.2621764</v>
      </c>
      <c r="E40" s="11">
        <v>4.123</v>
      </c>
      <c r="F40" s="10">
        <f aca="true" t="shared" si="14" ref="F40:F46">E40-C40</f>
        <v>0</v>
      </c>
      <c r="G40" s="12"/>
    </row>
    <row r="41" spans="1:7" ht="15.75">
      <c r="A41" s="5">
        <v>36</v>
      </c>
      <c r="B41" s="10">
        <f t="shared" si="12"/>
        <v>12.9512</v>
      </c>
      <c r="C41" s="11">
        <f>12.9512/4.1868</f>
        <v>3.0933409764020254</v>
      </c>
      <c r="D41" s="10">
        <f t="shared" si="13"/>
        <v>13.759</v>
      </c>
      <c r="E41" s="11">
        <f>13.759/4.1868</f>
        <v>3.286280691697717</v>
      </c>
      <c r="F41" s="10">
        <f t="shared" si="14"/>
        <v>0.19293971529569154</v>
      </c>
      <c r="G41" s="12"/>
    </row>
    <row r="42" spans="1:7" ht="15.75">
      <c r="A42" s="5">
        <v>37</v>
      </c>
      <c r="B42" s="10">
        <f t="shared" si="12"/>
        <v>21.77136</v>
      </c>
      <c r="C42" s="11">
        <v>5.2</v>
      </c>
      <c r="D42" s="10">
        <f t="shared" si="13"/>
        <v>22.60872</v>
      </c>
      <c r="E42" s="11">
        <v>5.4</v>
      </c>
      <c r="F42" s="10">
        <f t="shared" si="14"/>
        <v>0.20000000000000018</v>
      </c>
      <c r="G42" s="12"/>
    </row>
    <row r="43" spans="1:7" ht="15.75">
      <c r="A43" s="5">
        <v>38</v>
      </c>
      <c r="B43" s="10">
        <f t="shared" si="12"/>
        <v>34.218</v>
      </c>
      <c r="C43" s="11">
        <f>34.218/4.1868</f>
        <v>8.172828890799657</v>
      </c>
      <c r="D43" s="10">
        <f t="shared" si="13"/>
        <v>36.182</v>
      </c>
      <c r="E43" s="11">
        <f>36.182/4.1868</f>
        <v>8.641922231776059</v>
      </c>
      <c r="F43" s="10">
        <f t="shared" si="14"/>
        <v>0.46909334097640176</v>
      </c>
      <c r="G43" s="12"/>
    </row>
    <row r="44" spans="1:7" ht="15.75">
      <c r="A44" s="5">
        <v>39</v>
      </c>
      <c r="B44" s="10">
        <f t="shared" si="12"/>
        <v>29.1903696</v>
      </c>
      <c r="C44" s="11">
        <v>6.972</v>
      </c>
      <c r="D44" s="10">
        <f t="shared" si="13"/>
        <v>29.1903696</v>
      </c>
      <c r="E44" s="11">
        <v>6.972</v>
      </c>
      <c r="F44" s="10">
        <f t="shared" si="14"/>
        <v>0</v>
      </c>
      <c r="G44" s="12"/>
    </row>
    <row r="45" spans="1:7" ht="15.75">
      <c r="A45" s="5">
        <v>40</v>
      </c>
      <c r="B45" s="10">
        <f t="shared" si="12"/>
        <v>4.60548</v>
      </c>
      <c r="C45" s="11">
        <v>1.1</v>
      </c>
      <c r="D45" s="10">
        <f t="shared" si="13"/>
        <v>5.44284</v>
      </c>
      <c r="E45" s="11">
        <v>1.3</v>
      </c>
      <c r="F45" s="10">
        <f t="shared" si="14"/>
        <v>0.19999999999999996</v>
      </c>
      <c r="G45" s="12"/>
    </row>
    <row r="46" spans="1:7" ht="15.75">
      <c r="A46" s="5">
        <v>41</v>
      </c>
      <c r="B46" s="10">
        <f t="shared" si="12"/>
        <v>5.29044048</v>
      </c>
      <c r="C46" s="11">
        <v>1.2636</v>
      </c>
      <c r="D46" s="10">
        <f t="shared" si="13"/>
        <v>5.29044048</v>
      </c>
      <c r="E46" s="11">
        <v>1.2636</v>
      </c>
      <c r="F46" s="10">
        <f t="shared" si="14"/>
        <v>0</v>
      </c>
      <c r="G46" s="12"/>
    </row>
    <row r="47" spans="1:7" ht="15.75">
      <c r="A47" s="5">
        <v>42</v>
      </c>
      <c r="B47" s="10">
        <v>0</v>
      </c>
      <c r="C47" s="11" t="s">
        <v>12</v>
      </c>
      <c r="D47" s="10">
        <v>0</v>
      </c>
      <c r="E47" s="11" t="s">
        <v>12</v>
      </c>
      <c r="F47" s="10">
        <v>0</v>
      </c>
      <c r="G47" s="12">
        <v>0.972</v>
      </c>
    </row>
    <row r="48" spans="1:7" ht="15.75">
      <c r="A48" s="5">
        <v>43</v>
      </c>
      <c r="B48" s="10">
        <v>0</v>
      </c>
      <c r="C48" s="11" t="s">
        <v>12</v>
      </c>
      <c r="D48" s="10">
        <v>0</v>
      </c>
      <c r="E48" s="11" t="s">
        <v>12</v>
      </c>
      <c r="F48" s="10">
        <v>0</v>
      </c>
      <c r="G48" s="12">
        <v>0.545</v>
      </c>
    </row>
    <row r="49" spans="1:7" ht="15.75">
      <c r="A49" s="5">
        <v>44</v>
      </c>
      <c r="B49" s="10">
        <f aca="true" t="shared" si="15" ref="B49:B51">C49*4.1868</f>
        <v>24.9030864</v>
      </c>
      <c r="C49" s="11">
        <v>5.948</v>
      </c>
      <c r="D49" s="10">
        <f aca="true" t="shared" si="16" ref="D49:D51">E49*4.1868</f>
        <v>25.9916544</v>
      </c>
      <c r="E49" s="11">
        <v>6.208</v>
      </c>
      <c r="F49" s="10">
        <f aca="true" t="shared" si="17" ref="F49:F51">E49-C49</f>
        <v>0.2599999999999998</v>
      </c>
      <c r="G49" s="12"/>
    </row>
    <row r="50" spans="1:7" ht="15.75">
      <c r="A50" s="5">
        <v>45</v>
      </c>
      <c r="B50" s="10">
        <f t="shared" si="15"/>
        <v>99.015</v>
      </c>
      <c r="C50" s="11">
        <f>99.015/4.1868</f>
        <v>23.64932645457151</v>
      </c>
      <c r="D50" s="10">
        <f t="shared" si="16"/>
        <v>101.624</v>
      </c>
      <c r="E50" s="11">
        <f>101.624/4.1868</f>
        <v>24.272475398872647</v>
      </c>
      <c r="F50" s="10">
        <f t="shared" si="17"/>
        <v>0.6231489443011355</v>
      </c>
      <c r="G50" s="12"/>
    </row>
    <row r="51" spans="1:7" ht="15.75">
      <c r="A51" s="5">
        <v>46</v>
      </c>
      <c r="B51" s="10">
        <f t="shared" si="15"/>
        <v>4.1742396</v>
      </c>
      <c r="C51" s="11">
        <v>0.997</v>
      </c>
      <c r="D51" s="10">
        <f t="shared" si="16"/>
        <v>4.567798799999999</v>
      </c>
      <c r="E51" s="11">
        <v>1.091</v>
      </c>
      <c r="F51" s="10">
        <f t="shared" si="17"/>
        <v>0.09399999999999997</v>
      </c>
      <c r="G51" s="12"/>
    </row>
    <row r="52" spans="1:7" ht="15.75">
      <c r="A52" s="5">
        <v>47</v>
      </c>
      <c r="B52" s="10">
        <v>0</v>
      </c>
      <c r="C52" s="11" t="s">
        <v>12</v>
      </c>
      <c r="D52" s="10">
        <v>0</v>
      </c>
      <c r="E52" s="11" t="s">
        <v>12</v>
      </c>
      <c r="F52" s="10">
        <v>0</v>
      </c>
      <c r="G52" s="12">
        <v>0.596</v>
      </c>
    </row>
    <row r="53" spans="1:7" ht="15.75">
      <c r="A53" s="5">
        <v>48</v>
      </c>
      <c r="B53" s="10">
        <v>0</v>
      </c>
      <c r="C53" s="11" t="s">
        <v>12</v>
      </c>
      <c r="D53" s="10">
        <v>0</v>
      </c>
      <c r="E53" s="11" t="s">
        <v>12</v>
      </c>
      <c r="F53" s="10">
        <v>0</v>
      </c>
      <c r="G53" s="12">
        <v>0.659</v>
      </c>
    </row>
    <row r="54" spans="1:7" ht="15.75">
      <c r="A54" s="5">
        <v>49</v>
      </c>
      <c r="B54" s="10">
        <f aca="true" t="shared" si="18" ref="B54:B61">C54*4.1868</f>
        <v>27.587</v>
      </c>
      <c r="C54" s="11">
        <f>27.587/4.1868</f>
        <v>6.589041750262731</v>
      </c>
      <c r="D54" s="10">
        <f aca="true" t="shared" si="19" ref="D54:D61">E54*4.1868</f>
        <v>27.587</v>
      </c>
      <c r="E54" s="11">
        <f>27.587/4.1868</f>
        <v>6.589041750262731</v>
      </c>
      <c r="F54" s="10">
        <f aca="true" t="shared" si="20" ref="F54:F63">E54-C54</f>
        <v>0</v>
      </c>
      <c r="G54" s="12"/>
    </row>
    <row r="55" spans="1:7" ht="15.75">
      <c r="A55" s="5">
        <v>50</v>
      </c>
      <c r="B55" s="10">
        <f t="shared" si="18"/>
        <v>4.30486776</v>
      </c>
      <c r="C55" s="11">
        <v>1.0282</v>
      </c>
      <c r="D55" s="10">
        <f t="shared" si="19"/>
        <v>5.12883</v>
      </c>
      <c r="E55" s="11">
        <v>1.225</v>
      </c>
      <c r="F55" s="10">
        <f t="shared" si="20"/>
        <v>0.19680000000000009</v>
      </c>
      <c r="G55" s="12"/>
    </row>
    <row r="56" spans="1:7" ht="15.75">
      <c r="A56" s="5">
        <v>51</v>
      </c>
      <c r="B56" s="10">
        <f t="shared" si="18"/>
        <v>6.75916992</v>
      </c>
      <c r="C56" s="11">
        <v>1.6144</v>
      </c>
      <c r="D56" s="10">
        <f t="shared" si="19"/>
        <v>6.82364664</v>
      </c>
      <c r="E56" s="11">
        <v>1.6298</v>
      </c>
      <c r="F56" s="10">
        <f t="shared" si="20"/>
        <v>0.015399999999999858</v>
      </c>
      <c r="G56" s="12"/>
    </row>
    <row r="57" spans="1:7" ht="15.75">
      <c r="A57" s="5">
        <v>52</v>
      </c>
      <c r="B57" s="10">
        <f t="shared" si="18"/>
        <v>6.69888</v>
      </c>
      <c r="C57" s="11">
        <v>1.6</v>
      </c>
      <c r="D57" s="10">
        <f t="shared" si="19"/>
        <v>6.69888</v>
      </c>
      <c r="E57" s="11">
        <v>1.6</v>
      </c>
      <c r="F57" s="10">
        <f t="shared" si="20"/>
        <v>0</v>
      </c>
      <c r="G57" s="12"/>
    </row>
    <row r="58" spans="1:7" ht="15.75">
      <c r="A58" s="5">
        <v>53</v>
      </c>
      <c r="B58" s="10">
        <f t="shared" si="18"/>
        <v>69.37099999999998</v>
      </c>
      <c r="C58" s="11">
        <f>69.371/4.1868</f>
        <v>16.56897869494602</v>
      </c>
      <c r="D58" s="10">
        <f t="shared" si="19"/>
        <v>69.4</v>
      </c>
      <c r="E58" s="11">
        <f>69.4/4.1868</f>
        <v>16.57590522594822</v>
      </c>
      <c r="F58" s="10">
        <f t="shared" si="20"/>
        <v>0.00692653100220042</v>
      </c>
      <c r="G58" s="12"/>
    </row>
    <row r="59" spans="1:7" ht="15.75">
      <c r="A59" s="5">
        <v>54</v>
      </c>
      <c r="B59" s="10">
        <f t="shared" si="18"/>
        <v>0</v>
      </c>
      <c r="C59" s="11">
        <v>0</v>
      </c>
      <c r="D59" s="10">
        <f t="shared" si="19"/>
        <v>0</v>
      </c>
      <c r="E59" s="11">
        <v>0</v>
      </c>
      <c r="F59" s="10">
        <f t="shared" si="20"/>
        <v>0</v>
      </c>
      <c r="G59" s="12"/>
    </row>
    <row r="60" spans="1:7" ht="15.75">
      <c r="A60" s="5">
        <v>55</v>
      </c>
      <c r="B60" s="10">
        <f t="shared" si="18"/>
        <v>23.0274</v>
      </c>
      <c r="C60" s="11">
        <v>5.5</v>
      </c>
      <c r="D60" s="10">
        <f t="shared" si="19"/>
        <v>25.95816</v>
      </c>
      <c r="E60" s="11">
        <v>6.2</v>
      </c>
      <c r="F60" s="10">
        <f t="shared" si="20"/>
        <v>0.7000000000000002</v>
      </c>
      <c r="G60" s="12"/>
    </row>
    <row r="61" spans="1:7" ht="15.75">
      <c r="A61" s="5">
        <v>56</v>
      </c>
      <c r="B61" s="10">
        <f t="shared" si="18"/>
        <v>8.792537488199999</v>
      </c>
      <c r="C61" s="11">
        <f>2442.5*0.0008598</f>
        <v>2.1000615</v>
      </c>
      <c r="D61" s="10">
        <f t="shared" si="19"/>
        <v>11.112255464616</v>
      </c>
      <c r="E61" s="11">
        <f>3086.9*0.0008598</f>
        <v>2.65411662</v>
      </c>
      <c r="F61" s="10">
        <f t="shared" si="20"/>
        <v>0.5540551200000001</v>
      </c>
      <c r="G61" s="12"/>
    </row>
    <row r="62" spans="1:7" ht="15.75">
      <c r="A62" s="5">
        <v>57</v>
      </c>
      <c r="B62" s="10">
        <v>0</v>
      </c>
      <c r="C62" s="11">
        <f>74.002/4.1868</f>
        <v>17.675074042227955</v>
      </c>
      <c r="D62" s="10">
        <v>0</v>
      </c>
      <c r="E62" s="11">
        <f>74.002/4.1868</f>
        <v>17.675074042227955</v>
      </c>
      <c r="F62" s="10">
        <f t="shared" si="20"/>
        <v>0</v>
      </c>
      <c r="G62" s="12"/>
    </row>
    <row r="63" spans="1:7" ht="15.75">
      <c r="A63" s="5">
        <v>58</v>
      </c>
      <c r="B63" s="10">
        <f>C63*4.1868</f>
        <v>3.7095048</v>
      </c>
      <c r="C63" s="11">
        <v>0.886</v>
      </c>
      <c r="D63" s="10">
        <f>E63*4.1868</f>
        <v>3.7095048</v>
      </c>
      <c r="E63" s="11">
        <v>0.886</v>
      </c>
      <c r="F63" s="10">
        <f t="shared" si="20"/>
        <v>0</v>
      </c>
      <c r="G63" s="12"/>
    </row>
    <row r="64" spans="1:7" ht="15.75">
      <c r="A64" s="5">
        <v>59</v>
      </c>
      <c r="B64" s="10">
        <v>0</v>
      </c>
      <c r="C64" s="11" t="s">
        <v>12</v>
      </c>
      <c r="D64" s="10">
        <v>0</v>
      </c>
      <c r="E64" s="11" t="s">
        <v>12</v>
      </c>
      <c r="F64" s="10">
        <v>0</v>
      </c>
      <c r="G64" s="12">
        <v>0.599</v>
      </c>
    </row>
    <row r="65" spans="1:7" ht="15.75">
      <c r="A65" s="5">
        <v>60</v>
      </c>
      <c r="B65" s="10">
        <f aca="true" t="shared" si="21" ref="B65:B68">C65*4.1868</f>
        <v>9.396435239999999</v>
      </c>
      <c r="C65" s="11">
        <v>2.2443</v>
      </c>
      <c r="D65" s="10">
        <f aca="true" t="shared" si="22" ref="D65:D68">E65*4.1868</f>
        <v>11.00584116</v>
      </c>
      <c r="E65" s="11">
        <v>2.6287</v>
      </c>
      <c r="F65" s="10">
        <f aca="true" t="shared" si="23" ref="F65:F68">E65-C65</f>
        <v>0.38439999999999985</v>
      </c>
      <c r="G65" s="12"/>
    </row>
    <row r="66" spans="1:7" ht="15.75">
      <c r="A66" s="5">
        <v>61</v>
      </c>
      <c r="B66" s="10">
        <f t="shared" si="21"/>
        <v>66.681</v>
      </c>
      <c r="C66" s="11">
        <f>66.681/4.1868</f>
        <v>15.926483233018057</v>
      </c>
      <c r="D66" s="10">
        <f t="shared" si="22"/>
        <v>67.291</v>
      </c>
      <c r="E66" s="11">
        <f>67.291/4.1868</f>
        <v>16.072179229960827</v>
      </c>
      <c r="F66" s="10">
        <f t="shared" si="23"/>
        <v>0.14569599694277002</v>
      </c>
      <c r="G66" s="12"/>
    </row>
    <row r="67" spans="1:7" ht="15.75">
      <c r="A67" s="5">
        <v>62</v>
      </c>
      <c r="B67" s="10">
        <f t="shared" si="21"/>
        <v>96.247</v>
      </c>
      <c r="C67" s="11">
        <f>96.247/4.1868</f>
        <v>22.988201012706604</v>
      </c>
      <c r="D67" s="10">
        <f t="shared" si="22"/>
        <v>99.638</v>
      </c>
      <c r="E67" s="11">
        <f>99.638/4.1868</f>
        <v>23.798127448170444</v>
      </c>
      <c r="F67" s="10">
        <f t="shared" si="23"/>
        <v>0.80992643546384</v>
      </c>
      <c r="G67" s="12"/>
    </row>
    <row r="68" spans="1:7" ht="15.75">
      <c r="A68" s="5">
        <v>63</v>
      </c>
      <c r="B68" s="10">
        <f t="shared" si="21"/>
        <v>34.2647712</v>
      </c>
      <c r="C68" s="11">
        <v>8.184</v>
      </c>
      <c r="D68" s="10">
        <f t="shared" si="22"/>
        <v>35.420328000000005</v>
      </c>
      <c r="E68" s="11">
        <v>8.46</v>
      </c>
      <c r="F68" s="10">
        <f t="shared" si="23"/>
        <v>0.2760000000000016</v>
      </c>
      <c r="G68" s="12"/>
    </row>
    <row r="69" spans="1:7" ht="15.75">
      <c r="A69" s="5">
        <v>64</v>
      </c>
      <c r="B69" s="10">
        <v>0</v>
      </c>
      <c r="C69" s="11" t="s">
        <v>12</v>
      </c>
      <c r="D69" s="10">
        <v>0</v>
      </c>
      <c r="E69" s="11" t="s">
        <v>12</v>
      </c>
      <c r="F69" s="10">
        <v>0</v>
      </c>
      <c r="G69" s="12">
        <v>0.5670000000000001</v>
      </c>
    </row>
    <row r="70" spans="1:7" ht="15.75">
      <c r="A70" s="5">
        <v>65</v>
      </c>
      <c r="B70" s="10">
        <f aca="true" t="shared" si="24" ref="B70:B73">C70*4.1868</f>
        <v>6.2802</v>
      </c>
      <c r="C70" s="11">
        <v>1.5</v>
      </c>
      <c r="D70" s="10">
        <f aca="true" t="shared" si="25" ref="D70:D73">E70*4.1868</f>
        <v>6.2802</v>
      </c>
      <c r="E70" s="11">
        <v>1.5</v>
      </c>
      <c r="F70" s="10">
        <f aca="true" t="shared" si="26" ref="F70:F73">E70-C70</f>
        <v>0</v>
      </c>
      <c r="G70" s="12"/>
    </row>
    <row r="71" spans="1:7" ht="15.75">
      <c r="A71" s="5">
        <v>66</v>
      </c>
      <c r="B71" s="10">
        <f t="shared" si="24"/>
        <v>45.1253304</v>
      </c>
      <c r="C71" s="11">
        <v>10.778</v>
      </c>
      <c r="D71" s="10">
        <f t="shared" si="25"/>
        <v>46.988456400000004</v>
      </c>
      <c r="E71" s="11">
        <v>11.223</v>
      </c>
      <c r="F71" s="10">
        <f t="shared" si="26"/>
        <v>0.4450000000000003</v>
      </c>
      <c r="G71" s="12"/>
    </row>
    <row r="72" spans="1:7" ht="15.75">
      <c r="A72" s="5">
        <v>67</v>
      </c>
      <c r="B72" s="10">
        <f t="shared" si="24"/>
        <v>4.7813256</v>
      </c>
      <c r="C72" s="11">
        <v>1.142</v>
      </c>
      <c r="D72" s="10">
        <f t="shared" si="25"/>
        <v>4.789699199999999</v>
      </c>
      <c r="E72" s="11">
        <v>1.144</v>
      </c>
      <c r="F72" s="10">
        <f t="shared" si="26"/>
        <v>0.0020000000000000018</v>
      </c>
      <c r="G72" s="12"/>
    </row>
    <row r="73" spans="1:7" ht="15.75">
      <c r="A73" s="5">
        <v>68</v>
      </c>
      <c r="B73" s="10">
        <f t="shared" si="24"/>
        <v>61.882</v>
      </c>
      <c r="C73" s="11">
        <f>61.882/4.1868</f>
        <v>14.780261775102703</v>
      </c>
      <c r="D73" s="10">
        <f t="shared" si="25"/>
        <v>61.882</v>
      </c>
      <c r="E73" s="11">
        <f>61.882/4.1868</f>
        <v>14.780261775102703</v>
      </c>
      <c r="F73" s="10">
        <f t="shared" si="26"/>
        <v>0</v>
      </c>
      <c r="G73" s="12"/>
    </row>
    <row r="74" spans="1:7" ht="15.75">
      <c r="A74" s="5">
        <v>69</v>
      </c>
      <c r="B74" s="10">
        <v>0</v>
      </c>
      <c r="C74" s="11" t="s">
        <v>12</v>
      </c>
      <c r="D74" s="10">
        <v>0</v>
      </c>
      <c r="E74" s="11" t="s">
        <v>12</v>
      </c>
      <c r="F74" s="10">
        <v>0</v>
      </c>
      <c r="G74" s="12">
        <v>0.972</v>
      </c>
    </row>
    <row r="75" spans="1:7" ht="15.75">
      <c r="A75" s="5">
        <v>70</v>
      </c>
      <c r="B75" s="10">
        <v>0</v>
      </c>
      <c r="C75" s="11">
        <v>0.126</v>
      </c>
      <c r="D75" s="10">
        <v>0</v>
      </c>
      <c r="E75" s="11">
        <v>0.126</v>
      </c>
      <c r="F75" s="10">
        <f aca="true" t="shared" si="27" ref="F75:F86">E75-C75</f>
        <v>0</v>
      </c>
      <c r="G75" s="12"/>
    </row>
    <row r="76" spans="1:7" ht="15.75">
      <c r="A76" s="5">
        <v>71</v>
      </c>
      <c r="B76" s="10">
        <f aca="true" t="shared" si="28" ref="B76:B86">C76*4.1868</f>
        <v>51.0496524</v>
      </c>
      <c r="C76" s="11">
        <v>12.193</v>
      </c>
      <c r="D76" s="10">
        <f aca="true" t="shared" si="29" ref="D76:D86">E76*4.1868</f>
        <v>54.574937999999996</v>
      </c>
      <c r="E76" s="11">
        <v>13.035</v>
      </c>
      <c r="F76" s="10">
        <f t="shared" si="27"/>
        <v>0.8420000000000005</v>
      </c>
      <c r="G76" s="12"/>
    </row>
    <row r="77" spans="1:7" ht="15.75">
      <c r="A77" s="5">
        <v>72</v>
      </c>
      <c r="B77" s="10">
        <f t="shared" si="28"/>
        <v>47.317120200000005</v>
      </c>
      <c r="C77" s="11">
        <v>11.3015</v>
      </c>
      <c r="D77" s="10">
        <f t="shared" si="29"/>
        <v>48.815994599999996</v>
      </c>
      <c r="E77" s="11">
        <v>11.6595</v>
      </c>
      <c r="F77" s="10">
        <f t="shared" si="27"/>
        <v>0.35799999999999876</v>
      </c>
      <c r="G77" s="12"/>
    </row>
    <row r="78" spans="1:7" ht="15.75">
      <c r="A78" s="5">
        <v>73</v>
      </c>
      <c r="B78" s="10">
        <f t="shared" si="28"/>
        <v>4.24290312</v>
      </c>
      <c r="C78" s="11">
        <v>1.0134</v>
      </c>
      <c r="D78" s="10">
        <f t="shared" si="29"/>
        <v>4.35385332</v>
      </c>
      <c r="E78" s="11">
        <v>1.0399</v>
      </c>
      <c r="F78" s="10">
        <f t="shared" si="27"/>
        <v>0.026499999999999968</v>
      </c>
      <c r="G78" s="12"/>
    </row>
    <row r="79" spans="1:7" ht="15.75">
      <c r="A79" s="5">
        <v>74</v>
      </c>
      <c r="B79" s="10">
        <f t="shared" si="28"/>
        <v>16.8058152</v>
      </c>
      <c r="C79" s="11">
        <v>4.014</v>
      </c>
      <c r="D79" s="10">
        <f t="shared" si="29"/>
        <v>16.8058152</v>
      </c>
      <c r="E79" s="11">
        <v>4.014</v>
      </c>
      <c r="F79" s="10">
        <f t="shared" si="27"/>
        <v>0</v>
      </c>
      <c r="G79" s="12"/>
    </row>
    <row r="80" spans="1:7" ht="15.75">
      <c r="A80" s="5">
        <v>75</v>
      </c>
      <c r="B80" s="10">
        <f t="shared" si="28"/>
        <v>11.7984024</v>
      </c>
      <c r="C80" s="11">
        <v>2.818</v>
      </c>
      <c r="D80" s="10">
        <f t="shared" si="29"/>
        <v>13.276342799999998</v>
      </c>
      <c r="E80" s="11">
        <v>3.171</v>
      </c>
      <c r="F80" s="10">
        <f t="shared" si="27"/>
        <v>0.35299999999999976</v>
      </c>
      <c r="G80" s="12"/>
    </row>
    <row r="81" spans="1:7" ht="15.75">
      <c r="A81" s="5">
        <v>76</v>
      </c>
      <c r="B81" s="10">
        <f t="shared" si="28"/>
        <v>10.88568</v>
      </c>
      <c r="C81" s="11">
        <v>2.6</v>
      </c>
      <c r="D81" s="10">
        <f t="shared" si="29"/>
        <v>10.88568</v>
      </c>
      <c r="E81" s="11">
        <v>2.6</v>
      </c>
      <c r="F81" s="10">
        <f t="shared" si="27"/>
        <v>0</v>
      </c>
      <c r="G81" s="12"/>
    </row>
    <row r="82" spans="1:7" ht="15.75">
      <c r="A82" s="5">
        <v>77</v>
      </c>
      <c r="B82" s="10">
        <f t="shared" si="28"/>
        <v>34.331759999999996</v>
      </c>
      <c r="C82" s="11">
        <v>8.2</v>
      </c>
      <c r="D82" s="10">
        <f t="shared" si="29"/>
        <v>36.006479999999996</v>
      </c>
      <c r="E82" s="11">
        <v>8.6</v>
      </c>
      <c r="F82" s="10">
        <f t="shared" si="27"/>
        <v>0.40000000000000036</v>
      </c>
      <c r="G82" s="12"/>
    </row>
    <row r="83" spans="1:7" ht="15.75">
      <c r="A83" s="5">
        <v>78</v>
      </c>
      <c r="B83" s="10">
        <f t="shared" si="28"/>
        <v>41.44932</v>
      </c>
      <c r="C83" s="11">
        <v>9.9</v>
      </c>
      <c r="D83" s="10">
        <f t="shared" si="29"/>
        <v>41.867999999999995</v>
      </c>
      <c r="E83" s="11">
        <v>10</v>
      </c>
      <c r="F83" s="10">
        <f t="shared" si="27"/>
        <v>0.09999999999999964</v>
      </c>
      <c r="G83" s="12"/>
    </row>
    <row r="84" spans="1:7" ht="15.75">
      <c r="A84" s="5">
        <v>79</v>
      </c>
      <c r="B84" s="10">
        <f t="shared" si="28"/>
        <v>1.67472</v>
      </c>
      <c r="C84" s="11">
        <v>0.4</v>
      </c>
      <c r="D84" s="10">
        <f t="shared" si="29"/>
        <v>1.67472</v>
      </c>
      <c r="E84" s="11">
        <v>0.4</v>
      </c>
      <c r="F84" s="10">
        <f t="shared" si="27"/>
        <v>0</v>
      </c>
      <c r="G84" s="12"/>
    </row>
    <row r="85" spans="1:7" ht="15.75">
      <c r="A85" s="5">
        <v>80</v>
      </c>
      <c r="B85" s="10">
        <f t="shared" si="28"/>
        <v>1.4360724</v>
      </c>
      <c r="C85" s="11">
        <v>0.343</v>
      </c>
      <c r="D85" s="10">
        <f t="shared" si="29"/>
        <v>1.4360724</v>
      </c>
      <c r="E85" s="11">
        <v>0.343</v>
      </c>
      <c r="F85" s="10">
        <f t="shared" si="27"/>
        <v>0</v>
      </c>
      <c r="G85" s="12"/>
    </row>
    <row r="86" spans="1:7" ht="15.75">
      <c r="A86" s="5">
        <v>81</v>
      </c>
      <c r="B86" s="10">
        <f t="shared" si="28"/>
        <v>29.3410944</v>
      </c>
      <c r="C86" s="11">
        <v>7.008</v>
      </c>
      <c r="D86" s="10">
        <f t="shared" si="29"/>
        <v>30.6850572</v>
      </c>
      <c r="E86" s="11">
        <v>7.329</v>
      </c>
      <c r="F86" s="10">
        <f t="shared" si="27"/>
        <v>0.32099999999999973</v>
      </c>
      <c r="G86" s="12"/>
    </row>
    <row r="87" spans="1:7" ht="15.75">
      <c r="A87" s="5">
        <v>82</v>
      </c>
      <c r="B87" s="10">
        <v>0</v>
      </c>
      <c r="C87" s="11" t="s">
        <v>12</v>
      </c>
      <c r="D87" s="10">
        <v>0</v>
      </c>
      <c r="E87" s="11" t="s">
        <v>12</v>
      </c>
      <c r="F87" s="10">
        <v>0</v>
      </c>
      <c r="G87" s="12">
        <v>0.5690000000000001</v>
      </c>
    </row>
    <row r="88" spans="1:7" ht="15.75">
      <c r="A88" s="5">
        <v>83</v>
      </c>
      <c r="B88" s="10">
        <v>0</v>
      </c>
      <c r="C88" s="11" t="s">
        <v>12</v>
      </c>
      <c r="D88" s="10">
        <v>0</v>
      </c>
      <c r="E88" s="11" t="s">
        <v>12</v>
      </c>
      <c r="F88" s="10">
        <v>0</v>
      </c>
      <c r="G88" s="12">
        <v>0.594</v>
      </c>
    </row>
    <row r="89" spans="1:7" ht="15.75">
      <c r="A89" s="5">
        <v>84</v>
      </c>
      <c r="B89" s="10">
        <f aca="true" t="shared" si="30" ref="B89:B92">C89*4.1868</f>
        <v>16.7472</v>
      </c>
      <c r="C89" s="11">
        <v>4</v>
      </c>
      <c r="D89" s="10">
        <f aca="true" t="shared" si="31" ref="D89:D92">E89*4.1868</f>
        <v>16.7472</v>
      </c>
      <c r="E89" s="11">
        <v>4</v>
      </c>
      <c r="F89" s="10">
        <f aca="true" t="shared" si="32" ref="F89:F92">E89-C89</f>
        <v>0</v>
      </c>
      <c r="G89" s="12"/>
    </row>
    <row r="90" spans="1:7" ht="15.75">
      <c r="A90" s="5">
        <v>85</v>
      </c>
      <c r="B90" s="10">
        <f t="shared" si="30"/>
        <v>0</v>
      </c>
      <c r="C90" s="11">
        <v>0</v>
      </c>
      <c r="D90" s="10">
        <f t="shared" si="31"/>
        <v>0</v>
      </c>
      <c r="E90" s="11">
        <v>0</v>
      </c>
      <c r="F90" s="10">
        <f t="shared" si="32"/>
        <v>0</v>
      </c>
      <c r="G90" s="12"/>
    </row>
    <row r="91" spans="1:7" ht="15.75">
      <c r="A91" s="5">
        <v>86</v>
      </c>
      <c r="B91" s="10">
        <f t="shared" si="30"/>
        <v>18.003239999999998</v>
      </c>
      <c r="C91" s="11">
        <v>4.3</v>
      </c>
      <c r="D91" s="10">
        <f t="shared" si="31"/>
        <v>19.259279999999997</v>
      </c>
      <c r="E91" s="11">
        <v>4.6</v>
      </c>
      <c r="F91" s="10">
        <f t="shared" si="32"/>
        <v>0.2999999999999998</v>
      </c>
      <c r="G91" s="12"/>
    </row>
    <row r="92" spans="1:7" ht="15.75">
      <c r="A92" s="5">
        <v>87</v>
      </c>
      <c r="B92" s="10">
        <f t="shared" si="30"/>
        <v>23.44608</v>
      </c>
      <c r="C92" s="11">
        <v>5.6</v>
      </c>
      <c r="D92" s="10">
        <f t="shared" si="31"/>
        <v>25.1208</v>
      </c>
      <c r="E92" s="11">
        <v>6</v>
      </c>
      <c r="F92" s="10">
        <f t="shared" si="32"/>
        <v>0.40000000000000036</v>
      </c>
      <c r="G92" s="12"/>
    </row>
    <row r="93" spans="1:7" ht="15.75">
      <c r="A93" s="5">
        <v>88</v>
      </c>
      <c r="B93" s="10">
        <v>0</v>
      </c>
      <c r="C93" s="11" t="s">
        <v>12</v>
      </c>
      <c r="D93" s="10">
        <v>0</v>
      </c>
      <c r="E93" s="11" t="s">
        <v>12</v>
      </c>
      <c r="F93" s="10">
        <v>0</v>
      </c>
      <c r="G93" s="12">
        <v>0.542</v>
      </c>
    </row>
    <row r="94" spans="1:7" ht="15.75">
      <c r="A94" s="5">
        <v>89</v>
      </c>
      <c r="B94" s="10">
        <f aca="true" t="shared" si="33" ref="B94:B96">C94*4.1868</f>
        <v>67.89</v>
      </c>
      <c r="C94" s="11">
        <f>67.89/4.1868</f>
        <v>16.2152479220407</v>
      </c>
      <c r="D94" s="10">
        <f aca="true" t="shared" si="34" ref="D94:D96">E94*4.1868</f>
        <v>67.899</v>
      </c>
      <c r="E94" s="11">
        <f>67.899/4.1868</f>
        <v>16.217397535110347</v>
      </c>
      <c r="F94" s="10">
        <f aca="true" t="shared" si="35" ref="F94:F96">E94-C94</f>
        <v>0.002149613069647671</v>
      </c>
      <c r="G94" s="12"/>
    </row>
    <row r="95" spans="1:7" ht="15.75">
      <c r="A95" s="5">
        <v>90</v>
      </c>
      <c r="B95" s="10">
        <f t="shared" si="33"/>
        <v>44.254476</v>
      </c>
      <c r="C95" s="11">
        <v>10.57</v>
      </c>
      <c r="D95" s="10">
        <f t="shared" si="34"/>
        <v>46.527908399999994</v>
      </c>
      <c r="E95" s="11">
        <v>11.113</v>
      </c>
      <c r="F95" s="10">
        <f t="shared" si="35"/>
        <v>0.5429999999999993</v>
      </c>
      <c r="G95" s="12"/>
    </row>
    <row r="96" spans="1:7" ht="15.75">
      <c r="A96" s="5">
        <v>91</v>
      </c>
      <c r="B96" s="10">
        <f t="shared" si="33"/>
        <v>10.466999999999999</v>
      </c>
      <c r="C96" s="11">
        <v>2.5</v>
      </c>
      <c r="D96" s="10">
        <f t="shared" si="34"/>
        <v>10.466999999999999</v>
      </c>
      <c r="E96" s="11">
        <v>2.5</v>
      </c>
      <c r="F96" s="10">
        <f t="shared" si="35"/>
        <v>0</v>
      </c>
      <c r="G96" s="12"/>
    </row>
    <row r="97" spans="1:7" ht="15.75">
      <c r="A97" s="5">
        <v>92</v>
      </c>
      <c r="B97" s="10">
        <v>0</v>
      </c>
      <c r="C97" s="11" t="s">
        <v>12</v>
      </c>
      <c r="D97" s="10">
        <v>0</v>
      </c>
      <c r="E97" s="11" t="s">
        <v>12</v>
      </c>
      <c r="F97" s="10">
        <v>0</v>
      </c>
      <c r="G97" s="12">
        <v>0.599</v>
      </c>
    </row>
    <row r="98" spans="1:7" ht="15.75">
      <c r="A98" s="5">
        <v>93</v>
      </c>
      <c r="B98" s="10">
        <f>C98*4.1868</f>
        <v>0</v>
      </c>
      <c r="C98" s="11">
        <v>0</v>
      </c>
      <c r="D98" s="10">
        <f>E98*4.1868</f>
        <v>0</v>
      </c>
      <c r="E98" s="11">
        <v>0</v>
      </c>
      <c r="F98" s="10">
        <f>E98-C98</f>
        <v>0</v>
      </c>
      <c r="G98" s="12"/>
    </row>
    <row r="99" spans="1:7" ht="15.75">
      <c r="A99" s="5">
        <v>94</v>
      </c>
      <c r="B99" s="10">
        <v>0</v>
      </c>
      <c r="C99" s="11" t="s">
        <v>12</v>
      </c>
      <c r="D99" s="10">
        <v>0</v>
      </c>
      <c r="E99" s="11" t="s">
        <v>12</v>
      </c>
      <c r="F99" s="10">
        <v>0</v>
      </c>
      <c r="G99" s="12">
        <v>0.594</v>
      </c>
    </row>
    <row r="100" spans="1:7" ht="15.75">
      <c r="A100" s="5">
        <v>95</v>
      </c>
      <c r="B100" s="10">
        <f aca="true" t="shared" si="36" ref="B100:B102">C100*4.1868</f>
        <v>0</v>
      </c>
      <c r="C100" s="11">
        <v>0</v>
      </c>
      <c r="D100" s="10">
        <f aca="true" t="shared" si="37" ref="D100:D102">E100*4.1868</f>
        <v>0</v>
      </c>
      <c r="E100" s="11">
        <v>0</v>
      </c>
      <c r="F100" s="10">
        <f aca="true" t="shared" si="38" ref="F100:F102">E100-C100</f>
        <v>0</v>
      </c>
      <c r="G100" s="12"/>
    </row>
    <row r="101" spans="1:7" ht="15.75">
      <c r="A101" s="5">
        <v>96</v>
      </c>
      <c r="B101" s="10">
        <f t="shared" si="36"/>
        <v>21.35268</v>
      </c>
      <c r="C101" s="11">
        <v>5.1</v>
      </c>
      <c r="D101" s="10">
        <f t="shared" si="37"/>
        <v>22.60872</v>
      </c>
      <c r="E101" s="11">
        <v>5.4</v>
      </c>
      <c r="F101" s="10">
        <f t="shared" si="38"/>
        <v>0.3000000000000007</v>
      </c>
      <c r="G101" s="12"/>
    </row>
    <row r="102" spans="1:7" ht="15.75">
      <c r="A102" s="5">
        <v>97</v>
      </c>
      <c r="B102" s="10">
        <f t="shared" si="36"/>
        <v>3.0856716</v>
      </c>
      <c r="C102" s="11">
        <v>0.737</v>
      </c>
      <c r="D102" s="10">
        <f t="shared" si="37"/>
        <v>3.0856716</v>
      </c>
      <c r="E102" s="11">
        <v>0.737</v>
      </c>
      <c r="F102" s="10">
        <f t="shared" si="38"/>
        <v>0</v>
      </c>
      <c r="G102" s="12"/>
    </row>
    <row r="103" spans="1:7" ht="15.75">
      <c r="A103" s="5">
        <v>98</v>
      </c>
      <c r="B103" s="10">
        <v>0</v>
      </c>
      <c r="C103" s="11" t="s">
        <v>12</v>
      </c>
      <c r="D103" s="10">
        <v>0</v>
      </c>
      <c r="E103" s="11" t="s">
        <v>12</v>
      </c>
      <c r="F103" s="10">
        <v>0</v>
      </c>
      <c r="G103" s="12">
        <v>1.256</v>
      </c>
    </row>
    <row r="104" spans="1:7" ht="15.75">
      <c r="A104" s="5">
        <v>99</v>
      </c>
      <c r="B104" s="10">
        <f aca="true" t="shared" si="39" ref="B104:B106">C104*4.1868</f>
        <v>0</v>
      </c>
      <c r="C104" s="11">
        <v>0</v>
      </c>
      <c r="D104" s="10">
        <f aca="true" t="shared" si="40" ref="D104:D106">E104*4.1868</f>
        <v>0</v>
      </c>
      <c r="E104" s="11">
        <v>0</v>
      </c>
      <c r="F104" s="10">
        <f aca="true" t="shared" si="41" ref="F104:F106">E104-C104</f>
        <v>0</v>
      </c>
      <c r="G104" s="12"/>
    </row>
    <row r="105" spans="1:7" ht="15.75">
      <c r="A105" s="5">
        <v>100</v>
      </c>
      <c r="B105" s="10">
        <f t="shared" si="39"/>
        <v>0</v>
      </c>
      <c r="C105" s="11">
        <v>0</v>
      </c>
      <c r="D105" s="10">
        <f t="shared" si="40"/>
        <v>0</v>
      </c>
      <c r="E105" s="11">
        <v>0</v>
      </c>
      <c r="F105" s="10">
        <f t="shared" si="41"/>
        <v>0</v>
      </c>
      <c r="G105" s="12"/>
    </row>
    <row r="106" spans="1:7" ht="15.75">
      <c r="A106" s="5">
        <v>101</v>
      </c>
      <c r="B106" s="10">
        <f t="shared" si="39"/>
        <v>12.64706676</v>
      </c>
      <c r="C106" s="11">
        <v>3.0207</v>
      </c>
      <c r="D106" s="10">
        <f t="shared" si="40"/>
        <v>14.225071680000001</v>
      </c>
      <c r="E106" s="11">
        <v>3.3976</v>
      </c>
      <c r="F106" s="10">
        <f t="shared" si="41"/>
        <v>0.3769</v>
      </c>
      <c r="G106" s="12"/>
    </row>
    <row r="107" spans="1:7" ht="15.75">
      <c r="A107" s="5">
        <v>102</v>
      </c>
      <c r="B107" s="10">
        <v>0</v>
      </c>
      <c r="C107" s="11" t="s">
        <v>12</v>
      </c>
      <c r="D107" s="10">
        <v>0</v>
      </c>
      <c r="E107" s="11" t="s">
        <v>12</v>
      </c>
      <c r="F107" s="10">
        <v>0</v>
      </c>
      <c r="G107" s="12">
        <v>0.665</v>
      </c>
    </row>
    <row r="108" spans="1:7" ht="15.75">
      <c r="A108" s="5">
        <v>103</v>
      </c>
      <c r="B108" s="10">
        <f>C108*4.1868</f>
        <v>16.3033992</v>
      </c>
      <c r="C108" s="11">
        <v>3.894</v>
      </c>
      <c r="D108" s="10">
        <f>E108*4.1868</f>
        <v>17.722724399999997</v>
      </c>
      <c r="E108" s="11">
        <v>4.233</v>
      </c>
      <c r="F108" s="10">
        <f>E108-C108</f>
        <v>0.3389999999999995</v>
      </c>
      <c r="G108" s="12"/>
    </row>
    <row r="109" spans="1:7" ht="15.75">
      <c r="A109" s="5">
        <v>104</v>
      </c>
      <c r="B109" s="10">
        <v>0</v>
      </c>
      <c r="C109" s="11" t="s">
        <v>12</v>
      </c>
      <c r="D109" s="10">
        <v>0</v>
      </c>
      <c r="E109" s="11" t="s">
        <v>12</v>
      </c>
      <c r="F109" s="10">
        <v>0</v>
      </c>
      <c r="G109" s="12">
        <v>0.597</v>
      </c>
    </row>
    <row r="110" spans="1:7" ht="15.75">
      <c r="A110" s="5">
        <v>105</v>
      </c>
      <c r="B110" s="10">
        <f aca="true" t="shared" si="42" ref="B110:B111">C110*4.1868</f>
        <v>22.19004</v>
      </c>
      <c r="C110" s="11">
        <v>5.3</v>
      </c>
      <c r="D110" s="10">
        <f aca="true" t="shared" si="43" ref="D110:D111">E110*4.1868</f>
        <v>24.70212</v>
      </c>
      <c r="E110" s="11">
        <v>5.9</v>
      </c>
      <c r="F110" s="10">
        <f aca="true" t="shared" si="44" ref="F110:F111">E110-C110</f>
        <v>0.6000000000000005</v>
      </c>
      <c r="G110" s="12"/>
    </row>
    <row r="111" spans="1:7" ht="15.75">
      <c r="A111" s="5">
        <v>106</v>
      </c>
      <c r="B111" s="10">
        <f t="shared" si="42"/>
        <v>15.9893892</v>
      </c>
      <c r="C111" s="11">
        <v>3.819</v>
      </c>
      <c r="D111" s="10">
        <f t="shared" si="43"/>
        <v>17.207748000000002</v>
      </c>
      <c r="E111" s="11">
        <v>4.11</v>
      </c>
      <c r="F111" s="10">
        <f t="shared" si="44"/>
        <v>0.29100000000000037</v>
      </c>
      <c r="G111" s="12"/>
    </row>
    <row r="112" spans="1:7" ht="15.75">
      <c r="A112" s="5">
        <v>107</v>
      </c>
      <c r="B112" s="10">
        <v>0</v>
      </c>
      <c r="C112" s="11" t="s">
        <v>12</v>
      </c>
      <c r="D112" s="10">
        <v>0</v>
      </c>
      <c r="E112" s="11" t="s">
        <v>12</v>
      </c>
      <c r="F112" s="10">
        <v>0</v>
      </c>
      <c r="G112" s="12">
        <v>1.256</v>
      </c>
    </row>
    <row r="113" spans="1:7" ht="15.75">
      <c r="A113" s="5">
        <v>108</v>
      </c>
      <c r="B113" s="10">
        <v>0</v>
      </c>
      <c r="C113" s="11">
        <v>0.7176</v>
      </c>
      <c r="D113" s="10">
        <v>0</v>
      </c>
      <c r="E113" s="11">
        <v>0.7869</v>
      </c>
      <c r="F113" s="10">
        <f aca="true" t="shared" si="45" ref="F113:F115">E113-C113</f>
        <v>0.06930000000000003</v>
      </c>
      <c r="G113" s="12"/>
    </row>
    <row r="114" spans="1:7" ht="15.75">
      <c r="A114" s="5">
        <v>109</v>
      </c>
      <c r="B114" s="10">
        <f aca="true" t="shared" si="46" ref="B114:B115">C114*4.1868</f>
        <v>7.413985439999999</v>
      </c>
      <c r="C114" s="11">
        <v>1.7708</v>
      </c>
      <c r="D114" s="10">
        <f aca="true" t="shared" si="47" ref="D114:D115">E114*4.1868</f>
        <v>8.53395444</v>
      </c>
      <c r="E114" s="11">
        <v>2.0383</v>
      </c>
      <c r="F114" s="10">
        <f t="shared" si="45"/>
        <v>0.26750000000000007</v>
      </c>
      <c r="G114" s="12"/>
    </row>
    <row r="115" spans="1:7" ht="15.75">
      <c r="A115" s="5">
        <v>110</v>
      </c>
      <c r="B115" s="10">
        <f t="shared" si="46"/>
        <v>12.8346354</v>
      </c>
      <c r="C115" s="11">
        <v>3.0655</v>
      </c>
      <c r="D115" s="10">
        <f t="shared" si="47"/>
        <v>14.55457284</v>
      </c>
      <c r="E115" s="11">
        <v>3.4763</v>
      </c>
      <c r="F115" s="10">
        <f t="shared" si="45"/>
        <v>0.41080000000000005</v>
      </c>
      <c r="G115" s="12"/>
    </row>
    <row r="116" spans="1:7" ht="15.75">
      <c r="A116" s="5">
        <v>111</v>
      </c>
      <c r="B116" s="10">
        <v>0</v>
      </c>
      <c r="C116" s="11" t="s">
        <v>12</v>
      </c>
      <c r="D116" s="10">
        <v>0</v>
      </c>
      <c r="E116" s="11" t="s">
        <v>12</v>
      </c>
      <c r="F116" s="10">
        <v>0</v>
      </c>
      <c r="G116" s="12">
        <v>0.659</v>
      </c>
    </row>
    <row r="117" spans="1:7" ht="15.75">
      <c r="A117" s="5">
        <v>112</v>
      </c>
      <c r="B117" s="10">
        <f aca="true" t="shared" si="48" ref="B117:B120">C117*4.1868</f>
        <v>76.486</v>
      </c>
      <c r="C117" s="11">
        <f>76.486/4.1868</f>
        <v>18.268367249450655</v>
      </c>
      <c r="D117" s="10">
        <f aca="true" t="shared" si="49" ref="D117:D120">E117*4.1868</f>
        <v>76.486</v>
      </c>
      <c r="E117" s="11">
        <f>76.486/4.1868</f>
        <v>18.268367249450655</v>
      </c>
      <c r="F117" s="10">
        <f aca="true" t="shared" si="50" ref="F117:F120">E117-C117</f>
        <v>0</v>
      </c>
      <c r="G117" s="12"/>
    </row>
    <row r="118" spans="1:7" ht="15.75">
      <c r="A118" s="5">
        <v>113</v>
      </c>
      <c r="B118" s="10">
        <f t="shared" si="48"/>
        <v>0.6866352</v>
      </c>
      <c r="C118" s="11">
        <v>0.164</v>
      </c>
      <c r="D118" s="10">
        <f t="shared" si="49"/>
        <v>0.6866352</v>
      </c>
      <c r="E118" s="11">
        <v>0.164</v>
      </c>
      <c r="F118" s="10">
        <f t="shared" si="50"/>
        <v>0</v>
      </c>
      <c r="G118" s="12"/>
    </row>
    <row r="119" spans="1:7" ht="15.75">
      <c r="A119" s="5">
        <v>114</v>
      </c>
      <c r="B119" s="10">
        <f t="shared" si="48"/>
        <v>5.51945844</v>
      </c>
      <c r="C119" s="11">
        <v>1.3183</v>
      </c>
      <c r="D119" s="10">
        <f t="shared" si="49"/>
        <v>5.51945844</v>
      </c>
      <c r="E119" s="11">
        <v>1.3183</v>
      </c>
      <c r="F119" s="10">
        <f t="shared" si="50"/>
        <v>0</v>
      </c>
      <c r="G119" s="12"/>
    </row>
    <row r="120" spans="1:7" ht="15.75">
      <c r="A120" s="5">
        <v>115</v>
      </c>
      <c r="B120" s="10">
        <f t="shared" si="48"/>
        <v>2.1059604</v>
      </c>
      <c r="C120" s="11">
        <v>0.503</v>
      </c>
      <c r="D120" s="10">
        <f t="shared" si="49"/>
        <v>2.1059604</v>
      </c>
      <c r="E120" s="11">
        <v>0.503</v>
      </c>
      <c r="F120" s="10">
        <f t="shared" si="50"/>
        <v>0</v>
      </c>
      <c r="G120" s="12"/>
    </row>
    <row r="121" spans="1:7" ht="15.75">
      <c r="A121" s="5">
        <v>116</v>
      </c>
      <c r="B121" s="10">
        <v>0</v>
      </c>
      <c r="C121" s="11" t="s">
        <v>12</v>
      </c>
      <c r="D121" s="10">
        <v>0</v>
      </c>
      <c r="E121" s="11" t="s">
        <v>12</v>
      </c>
      <c r="F121" s="10">
        <v>0</v>
      </c>
      <c r="G121" s="12">
        <v>1.2530000000000001</v>
      </c>
    </row>
    <row r="122" spans="1:7" ht="15.75">
      <c r="A122" s="5">
        <v>117</v>
      </c>
      <c r="B122" s="10">
        <f aca="true" t="shared" si="51" ref="B122:B125">C122*4.1868</f>
        <v>129.308</v>
      </c>
      <c r="C122" s="11">
        <f>129.308/4.1868</f>
        <v>30.884685201108244</v>
      </c>
      <c r="D122" s="10">
        <f aca="true" t="shared" si="52" ref="D122:D125">E122*4.1868</f>
        <v>130.608</v>
      </c>
      <c r="E122" s="11">
        <f>130.608/4.1868</f>
        <v>31.19518486672399</v>
      </c>
      <c r="F122" s="10">
        <f aca="true" t="shared" si="53" ref="F122:F125">E122-C122</f>
        <v>0.3104996656157475</v>
      </c>
      <c r="G122" s="12"/>
    </row>
    <row r="123" spans="1:7" ht="15.75">
      <c r="A123" s="5">
        <v>118</v>
      </c>
      <c r="B123" s="10">
        <f t="shared" si="51"/>
        <v>5.024159999999999</v>
      </c>
      <c r="C123" s="11">
        <v>1.2</v>
      </c>
      <c r="D123" s="10">
        <f t="shared" si="52"/>
        <v>5.44284</v>
      </c>
      <c r="E123" s="11">
        <v>1.3</v>
      </c>
      <c r="F123" s="10">
        <f t="shared" si="53"/>
        <v>0.10000000000000009</v>
      </c>
      <c r="G123" s="12"/>
    </row>
    <row r="124" spans="1:7" ht="15.75">
      <c r="A124" s="5">
        <v>119</v>
      </c>
      <c r="B124" s="10">
        <f t="shared" si="51"/>
        <v>4.9697316</v>
      </c>
      <c r="C124" s="11">
        <v>1.187</v>
      </c>
      <c r="D124" s="10">
        <f t="shared" si="52"/>
        <v>4.9697316</v>
      </c>
      <c r="E124" s="11">
        <v>1.187</v>
      </c>
      <c r="F124" s="10">
        <f t="shared" si="53"/>
        <v>0</v>
      </c>
      <c r="G124" s="12"/>
    </row>
    <row r="125" spans="1:7" ht="15.75">
      <c r="A125" s="5">
        <v>120</v>
      </c>
      <c r="B125" s="10">
        <f t="shared" si="51"/>
        <v>14.9929308</v>
      </c>
      <c r="C125" s="11">
        <v>3.581</v>
      </c>
      <c r="D125" s="10">
        <f t="shared" si="52"/>
        <v>15.6293244</v>
      </c>
      <c r="E125" s="11">
        <v>3.733</v>
      </c>
      <c r="F125" s="10">
        <f t="shared" si="53"/>
        <v>0.15200000000000014</v>
      </c>
      <c r="G125" s="12"/>
    </row>
    <row r="126" spans="1:7" ht="15.75">
      <c r="A126" s="5">
        <v>121</v>
      </c>
      <c r="B126" s="10">
        <v>0</v>
      </c>
      <c r="C126" s="11" t="s">
        <v>12</v>
      </c>
      <c r="D126" s="10">
        <v>0</v>
      </c>
      <c r="E126" s="11" t="s">
        <v>12</v>
      </c>
      <c r="F126" s="10">
        <v>0</v>
      </c>
      <c r="G126" s="12">
        <v>0.594</v>
      </c>
    </row>
    <row r="127" spans="1:7" ht="15.75">
      <c r="A127" s="5">
        <v>122</v>
      </c>
      <c r="B127" s="10">
        <v>0</v>
      </c>
      <c r="C127" s="11" t="s">
        <v>12</v>
      </c>
      <c r="D127" s="10">
        <v>0</v>
      </c>
      <c r="E127" s="11" t="s">
        <v>12</v>
      </c>
      <c r="F127" s="10">
        <v>0</v>
      </c>
      <c r="G127" s="12">
        <v>0.596</v>
      </c>
    </row>
    <row r="128" spans="1:7" ht="15.75">
      <c r="A128" s="5">
        <v>123</v>
      </c>
      <c r="B128" s="10">
        <f aca="true" t="shared" si="54" ref="B128:B141">C128*4.1868</f>
        <v>46.8167976</v>
      </c>
      <c r="C128" s="11">
        <v>11.182</v>
      </c>
      <c r="D128" s="10">
        <f aca="true" t="shared" si="55" ref="D128:D141">E128*4.1868</f>
        <v>47.3401476</v>
      </c>
      <c r="E128" s="11">
        <v>11.307</v>
      </c>
      <c r="F128" s="10">
        <f aca="true" t="shared" si="56" ref="F128:F141">E128-C128</f>
        <v>0.125</v>
      </c>
      <c r="G128" s="12"/>
    </row>
    <row r="129" spans="1:7" ht="15.75">
      <c r="A129" s="5">
        <v>124</v>
      </c>
      <c r="B129" s="10">
        <f t="shared" si="54"/>
        <v>7.0673184</v>
      </c>
      <c r="C129" s="11">
        <v>1.688</v>
      </c>
      <c r="D129" s="10">
        <f t="shared" si="55"/>
        <v>7.6702176</v>
      </c>
      <c r="E129" s="11">
        <v>1.832</v>
      </c>
      <c r="F129" s="10">
        <f t="shared" si="56"/>
        <v>0.14400000000000013</v>
      </c>
      <c r="G129" s="12"/>
    </row>
    <row r="130" spans="1:7" ht="15.75">
      <c r="A130" s="5">
        <v>125</v>
      </c>
      <c r="B130" s="10">
        <f t="shared" si="54"/>
        <v>46.89216</v>
      </c>
      <c r="C130" s="11">
        <v>11.2</v>
      </c>
      <c r="D130" s="10">
        <f t="shared" si="55"/>
        <v>50.2416</v>
      </c>
      <c r="E130" s="11">
        <v>12</v>
      </c>
      <c r="F130" s="10">
        <f t="shared" si="56"/>
        <v>0.8000000000000007</v>
      </c>
      <c r="G130" s="12"/>
    </row>
    <row r="131" spans="1:7" ht="15.75">
      <c r="A131" s="5">
        <v>126</v>
      </c>
      <c r="B131" s="10">
        <f t="shared" si="54"/>
        <v>194.961</v>
      </c>
      <c r="C131" s="11">
        <f>194.961/4.1868</f>
        <v>46.56563485239324</v>
      </c>
      <c r="D131" s="10">
        <f t="shared" si="55"/>
        <v>199.082</v>
      </c>
      <c r="E131" s="11">
        <f>199.082/4.1868</f>
        <v>47.54991879239515</v>
      </c>
      <c r="F131" s="10">
        <f t="shared" si="56"/>
        <v>0.9842839400019088</v>
      </c>
      <c r="G131" s="12"/>
    </row>
    <row r="132" spans="1:7" ht="15.75">
      <c r="A132" s="5">
        <v>127</v>
      </c>
      <c r="B132" s="10">
        <f t="shared" si="54"/>
        <v>37.55899999999999</v>
      </c>
      <c r="C132" s="11">
        <f>37.559/4.1868</f>
        <v>8.970813031432119</v>
      </c>
      <c r="D132" s="10">
        <f t="shared" si="55"/>
        <v>38.704</v>
      </c>
      <c r="E132" s="11">
        <f>38.704/4.1868</f>
        <v>9.244291583070604</v>
      </c>
      <c r="F132" s="10">
        <f t="shared" si="56"/>
        <v>0.273478551638485</v>
      </c>
      <c r="G132" s="12"/>
    </row>
    <row r="133" spans="1:7" ht="15.75">
      <c r="A133" s="5">
        <v>128</v>
      </c>
      <c r="B133" s="10">
        <f t="shared" si="54"/>
        <v>50.377</v>
      </c>
      <c r="C133" s="11">
        <f>50.377/4.1868</f>
        <v>12.032339734403363</v>
      </c>
      <c r="D133" s="10">
        <f t="shared" si="55"/>
        <v>50.377</v>
      </c>
      <c r="E133" s="11">
        <f>50.377/4.1868</f>
        <v>12.032339734403363</v>
      </c>
      <c r="F133" s="10">
        <f t="shared" si="56"/>
        <v>0</v>
      </c>
      <c r="G133" s="12"/>
    </row>
    <row r="134" spans="1:7" ht="15.75">
      <c r="A134" s="5">
        <v>129</v>
      </c>
      <c r="B134" s="10">
        <f t="shared" si="54"/>
        <v>18.0199872</v>
      </c>
      <c r="C134" s="11">
        <v>4.304</v>
      </c>
      <c r="D134" s="10">
        <f t="shared" si="55"/>
        <v>18.0199872</v>
      </c>
      <c r="E134" s="11">
        <v>4.304</v>
      </c>
      <c r="F134" s="10">
        <f t="shared" si="56"/>
        <v>0</v>
      </c>
      <c r="G134" s="12"/>
    </row>
    <row r="135" spans="1:7" ht="15.75">
      <c r="A135" s="5">
        <v>130</v>
      </c>
      <c r="B135" s="10">
        <f t="shared" si="54"/>
        <v>15.909839999999999</v>
      </c>
      <c r="C135" s="11">
        <v>3.8</v>
      </c>
      <c r="D135" s="10">
        <f t="shared" si="55"/>
        <v>15.909839999999999</v>
      </c>
      <c r="E135" s="11">
        <v>3.8</v>
      </c>
      <c r="F135" s="10">
        <f t="shared" si="56"/>
        <v>0</v>
      </c>
      <c r="G135" s="12"/>
    </row>
    <row r="136" spans="1:7" ht="15.75">
      <c r="A136" s="5">
        <v>131</v>
      </c>
      <c r="B136" s="10">
        <f t="shared" si="54"/>
        <v>10.927548</v>
      </c>
      <c r="C136" s="11">
        <v>2.61</v>
      </c>
      <c r="D136" s="10">
        <f t="shared" si="55"/>
        <v>10.927548</v>
      </c>
      <c r="E136" s="11">
        <v>2.61</v>
      </c>
      <c r="F136" s="10">
        <f t="shared" si="56"/>
        <v>0</v>
      </c>
      <c r="G136" s="12"/>
    </row>
    <row r="137" spans="1:7" ht="15.75">
      <c r="A137" s="5">
        <v>132</v>
      </c>
      <c r="B137" s="10">
        <f t="shared" si="54"/>
        <v>7.117559999999999</v>
      </c>
      <c r="C137" s="11">
        <v>1.7</v>
      </c>
      <c r="D137" s="10">
        <f t="shared" si="55"/>
        <v>7.9549199999999995</v>
      </c>
      <c r="E137" s="11">
        <v>1.9</v>
      </c>
      <c r="F137" s="10">
        <f t="shared" si="56"/>
        <v>0.19999999999999996</v>
      </c>
      <c r="G137" s="12"/>
    </row>
    <row r="138" spans="1:7" ht="15.75">
      <c r="A138" s="5">
        <v>133</v>
      </c>
      <c r="B138" s="10">
        <f t="shared" si="54"/>
        <v>11.30436</v>
      </c>
      <c r="C138" s="11">
        <v>2.7</v>
      </c>
      <c r="D138" s="10">
        <f t="shared" si="55"/>
        <v>12.5604</v>
      </c>
      <c r="E138" s="11">
        <v>3</v>
      </c>
      <c r="F138" s="10">
        <f t="shared" si="56"/>
        <v>0.2999999999999998</v>
      </c>
      <c r="G138" s="12"/>
    </row>
    <row r="139" spans="1:7" ht="15.75">
      <c r="A139" s="5">
        <v>134</v>
      </c>
      <c r="B139" s="10">
        <f t="shared" si="54"/>
        <v>13.39064244</v>
      </c>
      <c r="C139" s="11">
        <v>3.1983</v>
      </c>
      <c r="D139" s="10">
        <f t="shared" si="55"/>
        <v>16.36033968</v>
      </c>
      <c r="E139" s="11">
        <v>3.9076</v>
      </c>
      <c r="F139" s="10">
        <f t="shared" si="56"/>
        <v>0.7092999999999998</v>
      </c>
      <c r="G139" s="12"/>
    </row>
    <row r="140" spans="1:7" ht="15.75">
      <c r="A140" s="5">
        <v>135</v>
      </c>
      <c r="B140" s="10">
        <f t="shared" si="54"/>
        <v>11.4467112</v>
      </c>
      <c r="C140" s="11">
        <v>2.734</v>
      </c>
      <c r="D140" s="10">
        <f t="shared" si="55"/>
        <v>12.5059716</v>
      </c>
      <c r="E140" s="11">
        <v>2.987</v>
      </c>
      <c r="F140" s="10">
        <f t="shared" si="56"/>
        <v>0.2530000000000001</v>
      </c>
      <c r="G140" s="12"/>
    </row>
    <row r="141" spans="1:7" ht="15.75">
      <c r="A141" s="5">
        <v>136</v>
      </c>
      <c r="B141" s="10">
        <f t="shared" si="54"/>
        <v>6.69888</v>
      </c>
      <c r="C141" s="11">
        <v>1.6</v>
      </c>
      <c r="D141" s="10">
        <f t="shared" si="55"/>
        <v>7.117559999999999</v>
      </c>
      <c r="E141" s="11">
        <v>1.7</v>
      </c>
      <c r="F141" s="10">
        <f t="shared" si="56"/>
        <v>0.09999999999999987</v>
      </c>
      <c r="G141" s="12"/>
    </row>
    <row r="142" spans="1:7" ht="15.75">
      <c r="A142" s="5">
        <v>137</v>
      </c>
      <c r="B142" s="10">
        <v>0</v>
      </c>
      <c r="C142" s="11" t="s">
        <v>12</v>
      </c>
      <c r="D142" s="10">
        <v>0</v>
      </c>
      <c r="E142" s="11" t="s">
        <v>12</v>
      </c>
      <c r="F142" s="10">
        <v>0</v>
      </c>
      <c r="G142" s="12">
        <v>0.593</v>
      </c>
    </row>
    <row r="143" spans="1:7" ht="15.75">
      <c r="A143" s="5">
        <v>138</v>
      </c>
      <c r="B143" s="10">
        <f aca="true" t="shared" si="57" ref="B143:B144">C143*4.1868</f>
        <v>7.9297992</v>
      </c>
      <c r="C143" s="11">
        <v>1.894</v>
      </c>
      <c r="D143" s="10">
        <f aca="true" t="shared" si="58" ref="D143:D144">E143*4.1868</f>
        <v>8.5913136</v>
      </c>
      <c r="E143" s="11">
        <v>2.052</v>
      </c>
      <c r="F143" s="10">
        <f aca="true" t="shared" si="59" ref="F143:F144">E143-C143</f>
        <v>0.15800000000000014</v>
      </c>
      <c r="G143" s="12"/>
    </row>
    <row r="144" spans="1:7" ht="15.75">
      <c r="A144" s="5">
        <v>139</v>
      </c>
      <c r="B144" s="10">
        <f t="shared" si="57"/>
        <v>0.41868</v>
      </c>
      <c r="C144" s="11">
        <v>0.1</v>
      </c>
      <c r="D144" s="10">
        <f t="shared" si="58"/>
        <v>0.41868</v>
      </c>
      <c r="E144" s="11">
        <v>0.1</v>
      </c>
      <c r="F144" s="10">
        <f t="shared" si="59"/>
        <v>0</v>
      </c>
      <c r="G144" s="12"/>
    </row>
    <row r="145" spans="1:7" ht="15.75">
      <c r="A145" s="5">
        <v>140</v>
      </c>
      <c r="B145" s="10">
        <v>0</v>
      </c>
      <c r="C145" s="11" t="s">
        <v>12</v>
      </c>
      <c r="D145" s="10">
        <v>0</v>
      </c>
      <c r="E145" s="11" t="s">
        <v>12</v>
      </c>
      <c r="F145" s="10">
        <v>0</v>
      </c>
      <c r="G145" s="12">
        <v>0.597</v>
      </c>
    </row>
    <row r="146" spans="1:7" ht="15.75">
      <c r="A146" s="5">
        <v>141</v>
      </c>
      <c r="B146" s="10">
        <f aca="true" t="shared" si="60" ref="B146:B152">C146*4.1868</f>
        <v>11.62004472</v>
      </c>
      <c r="C146" s="11">
        <v>2.7754</v>
      </c>
      <c r="D146" s="10">
        <f aca="true" t="shared" si="61" ref="D146:D152">E146*4.1868</f>
        <v>12.60101196</v>
      </c>
      <c r="E146" s="11">
        <v>3.0097</v>
      </c>
      <c r="F146" s="10">
        <f aca="true" t="shared" si="62" ref="F146:F152">E146-C146</f>
        <v>0.23430000000000017</v>
      </c>
      <c r="G146" s="12"/>
    </row>
    <row r="147" spans="1:7" ht="15.75">
      <c r="A147" s="5">
        <v>142</v>
      </c>
      <c r="B147" s="10">
        <f t="shared" si="60"/>
        <v>11.316920399999999</v>
      </c>
      <c r="C147" s="11">
        <v>2.703</v>
      </c>
      <c r="D147" s="10">
        <f t="shared" si="61"/>
        <v>12.363620399999999</v>
      </c>
      <c r="E147" s="11">
        <v>2.953</v>
      </c>
      <c r="F147" s="10">
        <f t="shared" si="62"/>
        <v>0.25</v>
      </c>
      <c r="G147" s="12"/>
    </row>
    <row r="148" spans="1:7" ht="15.75">
      <c r="A148" s="5">
        <v>143</v>
      </c>
      <c r="B148" s="10">
        <f t="shared" si="60"/>
        <v>17.031902399999996</v>
      </c>
      <c r="C148" s="11">
        <v>4.068</v>
      </c>
      <c r="D148" s="10">
        <f t="shared" si="61"/>
        <v>17.8525152</v>
      </c>
      <c r="E148" s="11">
        <v>4.264</v>
      </c>
      <c r="F148" s="10">
        <f t="shared" si="62"/>
        <v>0.19600000000000062</v>
      </c>
      <c r="G148" s="12"/>
    </row>
    <row r="149" spans="1:7" ht="15.75">
      <c r="A149" s="5">
        <v>144</v>
      </c>
      <c r="B149" s="10">
        <f t="shared" si="60"/>
        <v>64.05804</v>
      </c>
      <c r="C149" s="11">
        <v>15.3</v>
      </c>
      <c r="D149" s="10">
        <f t="shared" si="61"/>
        <v>67.82616</v>
      </c>
      <c r="E149" s="11">
        <v>16.2</v>
      </c>
      <c r="F149" s="10">
        <f t="shared" si="62"/>
        <v>0.8999999999999986</v>
      </c>
      <c r="G149" s="12"/>
    </row>
    <row r="150" spans="1:7" ht="15.75">
      <c r="A150" s="5">
        <v>145</v>
      </c>
      <c r="B150" s="10">
        <f t="shared" si="60"/>
        <v>9.9897048</v>
      </c>
      <c r="C150" s="11">
        <v>2.386</v>
      </c>
      <c r="D150" s="10">
        <f t="shared" si="61"/>
        <v>9.9897048</v>
      </c>
      <c r="E150" s="11">
        <v>2.386</v>
      </c>
      <c r="F150" s="10">
        <f t="shared" si="62"/>
        <v>0</v>
      </c>
      <c r="G150" s="12"/>
    </row>
    <row r="151" spans="1:7" ht="15.75">
      <c r="A151" s="5">
        <v>146</v>
      </c>
      <c r="B151" s="10">
        <f t="shared" si="60"/>
        <v>63.882</v>
      </c>
      <c r="C151" s="11">
        <f>63.882/4.1868</f>
        <v>15.257953568357696</v>
      </c>
      <c r="D151" s="10">
        <f t="shared" si="61"/>
        <v>65.039</v>
      </c>
      <c r="E151" s="11">
        <f>65.039/4.1868</f>
        <v>15.53429827075571</v>
      </c>
      <c r="F151" s="10">
        <f t="shared" si="62"/>
        <v>0.27634470239801345</v>
      </c>
      <c r="G151" s="12"/>
    </row>
    <row r="152" spans="1:7" ht="15.75">
      <c r="A152" s="5">
        <v>147</v>
      </c>
      <c r="B152" s="10">
        <f t="shared" si="60"/>
        <v>0</v>
      </c>
      <c r="C152" s="11">
        <v>0</v>
      </c>
      <c r="D152" s="10">
        <f t="shared" si="61"/>
        <v>0</v>
      </c>
      <c r="E152" s="11">
        <v>0</v>
      </c>
      <c r="F152" s="10">
        <f t="shared" si="62"/>
        <v>0</v>
      </c>
      <c r="G152" s="12"/>
    </row>
    <row r="153" spans="1:7" ht="15.75">
      <c r="A153" s="5">
        <v>148</v>
      </c>
      <c r="B153" s="10">
        <v>0</v>
      </c>
      <c r="C153" s="11" t="s">
        <v>13</v>
      </c>
      <c r="D153" s="10">
        <v>0</v>
      </c>
      <c r="E153" s="11" t="s">
        <v>13</v>
      </c>
      <c r="F153" s="10">
        <v>0</v>
      </c>
      <c r="G153" s="12">
        <v>0.594</v>
      </c>
    </row>
    <row r="154" spans="1:7" ht="15.75">
      <c r="A154" s="5">
        <v>149</v>
      </c>
      <c r="B154" s="10">
        <v>0</v>
      </c>
      <c r="C154" s="11" t="s">
        <v>12</v>
      </c>
      <c r="D154" s="10">
        <v>0</v>
      </c>
      <c r="E154" s="11" t="s">
        <v>12</v>
      </c>
      <c r="F154" s="10">
        <v>0</v>
      </c>
      <c r="G154" s="12">
        <v>0.593</v>
      </c>
    </row>
    <row r="155" spans="1:7" ht="15.75">
      <c r="A155" s="5">
        <v>150</v>
      </c>
      <c r="B155" s="10">
        <f aca="true" t="shared" si="63" ref="B155:B157">C155*4.1868</f>
        <v>16.3578276</v>
      </c>
      <c r="C155" s="11">
        <v>3.907</v>
      </c>
      <c r="D155" s="10">
        <f aca="true" t="shared" si="64" ref="D155:D157">E155*4.1868</f>
        <v>16.3578276</v>
      </c>
      <c r="E155" s="11">
        <v>3.907</v>
      </c>
      <c r="F155" s="10">
        <f aca="true" t="shared" si="65" ref="F155:F157">E155-C155</f>
        <v>0</v>
      </c>
      <c r="G155" s="12"/>
    </row>
    <row r="156" spans="1:7" ht="15.75">
      <c r="A156" s="5">
        <v>151</v>
      </c>
      <c r="B156" s="10">
        <f t="shared" si="63"/>
        <v>1.1429964000000001</v>
      </c>
      <c r="C156" s="11">
        <v>0.273</v>
      </c>
      <c r="D156" s="10">
        <f t="shared" si="64"/>
        <v>1.1429964000000001</v>
      </c>
      <c r="E156" s="11">
        <v>0.273</v>
      </c>
      <c r="F156" s="10">
        <f t="shared" si="65"/>
        <v>0</v>
      </c>
      <c r="G156" s="12"/>
    </row>
    <row r="157" spans="1:7" ht="15.75">
      <c r="A157" s="5">
        <v>152</v>
      </c>
      <c r="B157" s="10">
        <f t="shared" si="63"/>
        <v>46.0548</v>
      </c>
      <c r="C157" s="11">
        <v>11</v>
      </c>
      <c r="D157" s="10">
        <f t="shared" si="64"/>
        <v>48.98555999999999</v>
      </c>
      <c r="E157" s="11">
        <v>11.7</v>
      </c>
      <c r="F157" s="10">
        <f t="shared" si="65"/>
        <v>0.6999999999999993</v>
      </c>
      <c r="G157" s="12"/>
    </row>
    <row r="158" spans="1:7" ht="15.75">
      <c r="A158" s="14" t="s">
        <v>14</v>
      </c>
      <c r="B158" s="14"/>
      <c r="C158" s="14"/>
      <c r="D158" s="14"/>
      <c r="E158" s="14"/>
      <c r="F158" s="15">
        <v>46.2</v>
      </c>
      <c r="G158" s="15"/>
    </row>
    <row r="159" spans="1:7" ht="15.75">
      <c r="A159" s="16" t="s">
        <v>15</v>
      </c>
      <c r="B159" s="16"/>
      <c r="C159" s="17"/>
      <c r="D159" s="16"/>
      <c r="E159" s="17"/>
      <c r="F159" s="18">
        <v>25.899</v>
      </c>
      <c r="G159" s="18"/>
    </row>
    <row r="160" spans="1:7" ht="15.75">
      <c r="A160" s="16" t="s">
        <v>16</v>
      </c>
      <c r="B160" s="16"/>
      <c r="C160" s="17"/>
      <c r="D160" s="16"/>
      <c r="E160" s="17"/>
      <c r="F160" s="18">
        <v>19.994</v>
      </c>
      <c r="G160" s="18"/>
    </row>
    <row r="161" spans="1:7" ht="15.75">
      <c r="A161" s="14" t="s">
        <v>17</v>
      </c>
      <c r="B161" s="14"/>
      <c r="C161" s="14"/>
      <c r="D161" s="14"/>
      <c r="E161" s="14"/>
      <c r="F161" s="10">
        <f>F158-F159-F160</f>
        <v>0.30700000000000216</v>
      </c>
      <c r="G161" s="10"/>
    </row>
    <row r="162" spans="1:7" ht="15.75">
      <c r="A162" s="14" t="s">
        <v>18</v>
      </c>
      <c r="B162" s="14"/>
      <c r="C162" s="14"/>
      <c r="D162" s="14"/>
      <c r="E162" s="14"/>
      <c r="F162" s="19">
        <f>F161/7533.8</f>
        <v>4.074968807242058E-05</v>
      </c>
      <c r="G162" s="19"/>
    </row>
  </sheetData>
  <sheetProtection selectLockedCells="1" selectUnlockedCells="1"/>
  <mergeCells count="17">
    <mergeCell ref="A1:F1"/>
    <mergeCell ref="A2:A5"/>
    <mergeCell ref="B2:G2"/>
    <mergeCell ref="B3:C3"/>
    <mergeCell ref="D3:E3"/>
    <mergeCell ref="F3:F5"/>
    <mergeCell ref="G3:G5"/>
    <mergeCell ref="B5:C5"/>
    <mergeCell ref="D5:E5"/>
    <mergeCell ref="A158:E158"/>
    <mergeCell ref="F158:G158"/>
    <mergeCell ref="F159:G159"/>
    <mergeCell ref="F160:G160"/>
    <mergeCell ref="A161:E161"/>
    <mergeCell ref="F161:G161"/>
    <mergeCell ref="A162:E162"/>
    <mergeCell ref="F162:G162"/>
  </mergeCells>
  <printOptions/>
  <pageMargins left="0.7" right="0.25972222222222224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2020-05-08T06:59:41Z</dcterms:modified>
  <cp:category/>
  <cp:version/>
  <cp:contentType/>
  <cp:contentStatus/>
  <cp:revision>1</cp:revision>
</cp:coreProperties>
</file>