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Шумилова 6" sheetId="1" r:id="rId1"/>
  </sheets>
  <definedNames/>
  <calcPr fullCalcOnLoad="1"/>
</workbook>
</file>

<file path=xl/sharedStrings.xml><?xml version="1.0" encoding="utf-8"?>
<sst xmlns="http://schemas.openxmlformats.org/spreadsheetml/2006/main" count="90" uniqueCount="19">
  <si>
    <t>Показания приборов учета отопления за АПРЕЛЬ 2020 г по адресу: г.Белгород ул.Шумилова д.6</t>
  </si>
  <si>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</si>
  <si>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</si>
  <si>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</si>
  <si>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</si>
  <si>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</si>
  <si>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</si>
  <si>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</si>
  <si>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</si>
  <si>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</si>
  <si>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25.03.2020.  0:00:00</t>
  </si>
  <si>
    <t>27.04.2020. 0:00:00</t>
  </si>
  <si>
    <t>н/п</t>
  </si>
  <si>
    <t>н/р</t>
  </si>
  <si>
    <t>Расход по ОДПУ</t>
  </si>
  <si>
    <t>Расход по ИПУ</t>
  </si>
  <si>
    <t xml:space="preserve">Корректировка </t>
  </si>
  <si>
    <t>Расход на ОДН</t>
  </si>
  <si>
    <t>ОДН на 1 м2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</si>
</sst>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0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2" borderId="0" xfId="0" applyFill="1" applyAlignment="1">
      <alignment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4" fontId="3" fillId="0" borderId="1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165" fontId="7" fillId="2" borderId="3" xfId="0" applyNumberFormat="1" applyFont="1" applyFill="1" applyBorder="1" applyAlignment="1">
      <alignment/>
    </xf>
    <xf numFmtId="165" fontId="5" fillId="2" borderId="3" xfId="0" applyNumberFormat="1" applyFont="1" applyFill="1" applyBorder="1" applyAlignment="1">
      <alignment horizontal="center"/>
    </xf>
    <xf numFmtId="165" fontId="7" fillId="2" borderId="3" xfId="0" applyNumberFormat="1" applyFont="1" applyFill="1" applyBorder="1" applyAlignment="1">
      <alignment horizontal="left"/>
    </xf>
    <xf numFmtId="165" fontId="8" fillId="2" borderId="3" xfId="0" applyNumberFormat="1" applyFont="1" applyFill="1" applyBorder="1" applyAlignment="1">
      <alignment horizontal="right" vertical="center"/>
    </xf>
    <xf numFmtId="165" fontId="7" fillId="2" borderId="3" xfId="0" applyNumberFormat="1" applyFont="1" applyFill="1" applyBorder="1" applyAlignment="1">
      <alignment horizontal="right" vertical="center"/>
    </xf>
    <xf numFmtId="164" fontId="7" fillId="2" borderId="3" xfId="0" applyFont="1" applyFill="1" applyBorder="1" applyAlignment="1">
      <alignment horizontal="right" vertical="center"/>
    </xf>
    <xf numFmtId="166" fontId="4" fillId="2" borderId="3" xfId="0" applyNumberFormat="1" applyFont="1" applyFill="1" applyBorder="1" applyAlignment="1">
      <alignment horizontal="right" vertical="center"/>
    </xf>
    <xf numFmtId="164" fontId="4" fillId="0" borderId="2" xfId="0" applyFont="1" applyBorder="1" applyAlignment="1">
      <alignment horizontal="left" vertical="center"/>
    </xf>
    <xf numFmtId="165" fontId="4" fillId="3" borderId="2" xfId="0" applyNumberFormat="1" applyFont="1" applyFill="1" applyBorder="1" applyAlignment="1">
      <alignment horizontal="center" vertical="center"/>
    </xf>
    <xf numFmtId="164" fontId="4" fillId="0" borderId="2" xfId="0" applyFont="1" applyBorder="1" applyAlignment="1">
      <alignment vertical="center"/>
    </xf>
    <xf numFmtId="164" fontId="4" fillId="2" borderId="2" xfId="0" applyFont="1" applyFill="1" applyBorder="1" applyAlignment="1">
      <alignment vertical="center"/>
    </xf>
    <xf numFmtId="165" fontId="5" fillId="0" borderId="2" xfId="0" applyNumberFormat="1" applyFont="1" applyBorder="1" applyAlignment="1">
      <alignment horizontal="center" vertical="center"/>
    </xf>
    <xf numFmtId="164" fontId="4" fillId="0" borderId="4" xfId="0" applyFont="1" applyBorder="1" applyAlignment="1">
      <alignment vertical="center"/>
    </xf>
    <xf numFmtId="164" fontId="4" fillId="0" borderId="5" xfId="0" applyFont="1" applyBorder="1" applyAlignment="1">
      <alignment vertical="center"/>
    </xf>
    <xf numFmtId="164" fontId="4" fillId="2" borderId="5" xfId="0" applyFont="1" applyFill="1" applyBorder="1" applyAlignment="1">
      <alignment vertical="center"/>
    </xf>
    <xf numFmtId="164" fontId="4" fillId="2" borderId="6" xfId="0" applyFont="1" applyFill="1" applyBorder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zoomScale="120" zoomScaleNormal="120" workbookViewId="0" topLeftCell="A142">
      <selection activeCell="F162" sqref="F162"/>
    </sheetView>
  </sheetViews>
  <sheetFormatPr defaultColWidth="9.140625" defaultRowHeight="15"/>
  <cols>
    <col min="1" max="1" width="13.00390625" style="0" customWidth="1"/>
    <col min="2" max="2" width="17.00390625" style="0" customWidth="1"/>
    <col min="3" max="3" width="15.8515625" style="1" customWidth="1"/>
    <col min="4" max="4" width="14.140625" style="0" customWidth="1"/>
    <col min="5" max="5" width="14.28125" style="1" customWidth="1"/>
    <col min="6" max="6" width="14.28125" style="0" customWidth="1"/>
    <col min="7" max="7" width="12.7109375" style="2" customWidth="1"/>
    <col min="8" max="8" width="11.28125" style="3" customWidth="1"/>
  </cols>
  <sheetData>
    <row r="1" spans="1:8" ht="39.75" customHeight="1">
      <c r="A1" s="4" t="s">
        <v>0</v>
      </c>
      <c r="B1" s="4"/>
      <c r="C1" s="4"/>
      <c r="D1" s="4"/>
      <c r="E1" s="4"/>
      <c r="F1" s="4"/>
      <c r="H1"/>
    </row>
    <row r="2" spans="1:8" ht="17.25" customHeight="1">
      <c r="A2" s="5" t="s">
        <v>1</v>
      </c>
      <c r="B2" s="6" t="s">
        <v>2</v>
      </c>
      <c r="C2" s="6"/>
      <c r="D2" s="6"/>
      <c r="E2" s="6"/>
      <c r="F2" s="6"/>
      <c r="G2" s="6"/>
      <c r="H2"/>
    </row>
    <row r="3" spans="1:8" ht="16.5" customHeight="1">
      <c r="A3" s="5"/>
      <c r="B3" s="7" t="s">
        <v>3</v>
      </c>
      <c r="C3" s="7"/>
      <c r="D3" s="7" t="s">
        <v>4</v>
      </c>
      <c r="E3" s="7"/>
      <c r="F3" s="5" t="s">
        <v>5</v>
      </c>
      <c r="G3" s="8" t="s">
        <v>6</v>
      </c>
      <c r="H3"/>
    </row>
    <row r="4" spans="1:8" ht="18.75" customHeight="1">
      <c r="A4" s="5"/>
      <c r="B4" s="9" t="s">
        <v>7</v>
      </c>
      <c r="C4" s="10" t="s">
        <v>8</v>
      </c>
      <c r="D4" s="7" t="s">
        <v>9</v>
      </c>
      <c r="E4" s="10" t="s">
        <v>8</v>
      </c>
      <c r="F4" s="5"/>
      <c r="G4" s="8"/>
      <c r="H4"/>
    </row>
    <row r="5" spans="1:8" ht="28.5" customHeight="1">
      <c r="A5" s="5"/>
      <c r="B5" s="10" t="s">
        <v>10</v>
      </c>
      <c r="C5" s="10"/>
      <c r="D5" s="10" t="s">
        <v>11</v>
      </c>
      <c r="E5" s="10"/>
      <c r="F5" s="5"/>
      <c r="G5" s="8"/>
      <c r="H5"/>
    </row>
    <row r="6" spans="1:8" ht="15.75">
      <c r="A6" s="6">
        <v>1</v>
      </c>
      <c r="B6" s="11">
        <f aca="true" t="shared" si="0" ref="B6:B23">C6*4.1868</f>
        <v>22.8683016</v>
      </c>
      <c r="C6" s="12">
        <v>5.462</v>
      </c>
      <c r="D6" s="11">
        <f aca="true" t="shared" si="1" ref="D6:D23">E6*4.1868</f>
        <v>24.20975232</v>
      </c>
      <c r="E6" s="12">
        <v>5.7824</v>
      </c>
      <c r="F6" s="11">
        <f aca="true" t="shared" si="2" ref="F6:F23">E6-C6</f>
        <v>0.32040000000000024</v>
      </c>
      <c r="G6" s="13"/>
      <c r="H6"/>
    </row>
    <row r="7" spans="1:8" ht="15.75">
      <c r="A7" s="6">
        <v>2</v>
      </c>
      <c r="B7" s="11">
        <f t="shared" si="0"/>
        <v>6.9584616</v>
      </c>
      <c r="C7" s="12">
        <v>1.662</v>
      </c>
      <c r="D7" s="11">
        <f t="shared" si="1"/>
        <v>7.3269</v>
      </c>
      <c r="E7" s="12">
        <v>1.75</v>
      </c>
      <c r="F7" s="11">
        <f t="shared" si="2"/>
        <v>0.08800000000000008</v>
      </c>
      <c r="G7" s="13"/>
      <c r="H7"/>
    </row>
    <row r="8" spans="1:8" ht="15.75">
      <c r="A8" s="6">
        <v>3</v>
      </c>
      <c r="B8" s="11">
        <f t="shared" si="0"/>
        <v>22.6966428</v>
      </c>
      <c r="C8" s="12">
        <v>5.421</v>
      </c>
      <c r="D8" s="11">
        <f t="shared" si="1"/>
        <v>24.559768799999997</v>
      </c>
      <c r="E8" s="12">
        <v>5.866</v>
      </c>
      <c r="F8" s="11">
        <f t="shared" si="2"/>
        <v>0.4449999999999994</v>
      </c>
      <c r="G8" s="13"/>
      <c r="H8"/>
    </row>
    <row r="9" spans="1:8" ht="15.75">
      <c r="A9" s="6">
        <v>4</v>
      </c>
      <c r="B9" s="11">
        <f t="shared" si="0"/>
        <v>42.48094752</v>
      </c>
      <c r="C9" s="12">
        <v>10.1464</v>
      </c>
      <c r="D9" s="11">
        <f t="shared" si="1"/>
        <v>45.09267336</v>
      </c>
      <c r="E9" s="12">
        <v>10.7702</v>
      </c>
      <c r="F9" s="11">
        <f t="shared" si="2"/>
        <v>0.623800000000001</v>
      </c>
      <c r="G9" s="13"/>
      <c r="H9"/>
    </row>
    <row r="10" spans="1:8" ht="15.75">
      <c r="A10" s="6">
        <v>5</v>
      </c>
      <c r="B10" s="11">
        <f t="shared" si="0"/>
        <v>76.97180592</v>
      </c>
      <c r="C10" s="12">
        <v>18.3844</v>
      </c>
      <c r="D10" s="11">
        <f t="shared" si="1"/>
        <v>78.16169448000001</v>
      </c>
      <c r="E10" s="12">
        <v>18.6686</v>
      </c>
      <c r="F10" s="11">
        <f t="shared" si="2"/>
        <v>0.284200000000002</v>
      </c>
      <c r="G10" s="13"/>
      <c r="H10"/>
    </row>
    <row r="11" spans="1:8" ht="15.75">
      <c r="A11" s="6">
        <v>6</v>
      </c>
      <c r="B11" s="11">
        <f t="shared" si="0"/>
        <v>54.84708</v>
      </c>
      <c r="C11" s="12">
        <v>13.1</v>
      </c>
      <c r="D11" s="11">
        <f t="shared" si="1"/>
        <v>57.359159999999996</v>
      </c>
      <c r="E11" s="12">
        <v>13.7</v>
      </c>
      <c r="F11" s="11">
        <f t="shared" si="2"/>
        <v>0.5999999999999996</v>
      </c>
      <c r="G11" s="13"/>
      <c r="H11"/>
    </row>
    <row r="12" spans="1:8" ht="15.75">
      <c r="A12" s="6">
        <v>7</v>
      </c>
      <c r="B12" s="11">
        <f t="shared" si="0"/>
        <v>5.5726308</v>
      </c>
      <c r="C12" s="12">
        <v>1.331</v>
      </c>
      <c r="D12" s="11">
        <f t="shared" si="1"/>
        <v>6.5021004</v>
      </c>
      <c r="E12" s="12">
        <v>1.553</v>
      </c>
      <c r="F12" s="11">
        <f t="shared" si="2"/>
        <v>0.22199999999999998</v>
      </c>
      <c r="G12" s="13"/>
      <c r="H12"/>
    </row>
    <row r="13" spans="1:8" ht="15.75">
      <c r="A13" s="6">
        <v>8</v>
      </c>
      <c r="B13" s="11">
        <f t="shared" si="0"/>
        <v>89.4112074</v>
      </c>
      <c r="C13" s="12">
        <v>21.3555</v>
      </c>
      <c r="D13" s="11">
        <f t="shared" si="1"/>
        <v>89.44637652</v>
      </c>
      <c r="E13" s="12">
        <v>21.3639</v>
      </c>
      <c r="F13" s="11">
        <f t="shared" si="2"/>
        <v>0.00840000000000174</v>
      </c>
      <c r="G13" s="13"/>
      <c r="H13"/>
    </row>
    <row r="14" spans="1:8" ht="15.75">
      <c r="A14" s="6">
        <v>9</v>
      </c>
      <c r="B14" s="11">
        <f t="shared" si="0"/>
        <v>47.72952</v>
      </c>
      <c r="C14" s="12">
        <v>11.4</v>
      </c>
      <c r="D14" s="11">
        <f t="shared" si="1"/>
        <v>53.17236</v>
      </c>
      <c r="E14" s="12">
        <v>12.7</v>
      </c>
      <c r="F14" s="11">
        <f t="shared" si="2"/>
        <v>1.299999999999999</v>
      </c>
      <c r="G14" s="13"/>
      <c r="H14"/>
    </row>
    <row r="15" spans="1:8" ht="15.75">
      <c r="A15" s="6">
        <v>10</v>
      </c>
      <c r="B15" s="11">
        <f t="shared" si="0"/>
        <v>7.74558</v>
      </c>
      <c r="C15" s="12">
        <v>1.85</v>
      </c>
      <c r="D15" s="11">
        <f t="shared" si="1"/>
        <v>7.74558</v>
      </c>
      <c r="E15" s="12">
        <v>1.85</v>
      </c>
      <c r="F15" s="11">
        <f t="shared" si="2"/>
        <v>0</v>
      </c>
      <c r="G15" s="13"/>
      <c r="H15"/>
    </row>
    <row r="16" spans="1:8" ht="15.75">
      <c r="A16" s="6">
        <v>11</v>
      </c>
      <c r="B16" s="11">
        <f t="shared" si="0"/>
        <v>22.354</v>
      </c>
      <c r="C16" s="12">
        <f>22.354/4.1868</f>
        <v>5.339161173211044</v>
      </c>
      <c r="D16" s="11">
        <f t="shared" si="1"/>
        <v>22.403</v>
      </c>
      <c r="E16" s="12">
        <f>22.403/4.1868</f>
        <v>5.350864622145791</v>
      </c>
      <c r="F16" s="11">
        <f t="shared" si="2"/>
        <v>0.011703448934746952</v>
      </c>
      <c r="G16" s="13"/>
      <c r="H16"/>
    </row>
    <row r="17" spans="1:8" ht="15.75">
      <c r="A17" s="6">
        <v>12</v>
      </c>
      <c r="B17" s="11">
        <f t="shared" si="0"/>
        <v>21.77136</v>
      </c>
      <c r="C17" s="12">
        <v>5.2</v>
      </c>
      <c r="D17" s="11">
        <f t="shared" si="1"/>
        <v>21.77136</v>
      </c>
      <c r="E17" s="12">
        <v>5.2</v>
      </c>
      <c r="F17" s="11">
        <f t="shared" si="2"/>
        <v>0</v>
      </c>
      <c r="G17" s="13"/>
      <c r="H17"/>
    </row>
    <row r="18" spans="1:8" ht="15.75">
      <c r="A18" s="6">
        <v>13</v>
      </c>
      <c r="B18" s="11">
        <f t="shared" si="0"/>
        <v>37.6812</v>
      </c>
      <c r="C18" s="12">
        <v>9</v>
      </c>
      <c r="D18" s="11">
        <f t="shared" si="1"/>
        <v>38.518559999999994</v>
      </c>
      <c r="E18" s="12">
        <v>9.2</v>
      </c>
      <c r="F18" s="11">
        <f t="shared" si="2"/>
        <v>0.1999999999999993</v>
      </c>
      <c r="G18" s="13"/>
      <c r="H18"/>
    </row>
    <row r="19" spans="1:8" ht="15.75">
      <c r="A19" s="6">
        <v>14</v>
      </c>
      <c r="B19" s="11">
        <f t="shared" si="0"/>
        <v>34.750440000000005</v>
      </c>
      <c r="C19" s="12">
        <v>8.3</v>
      </c>
      <c r="D19" s="11">
        <f t="shared" si="1"/>
        <v>36.42516</v>
      </c>
      <c r="E19" s="12">
        <v>8.7</v>
      </c>
      <c r="F19" s="11">
        <f t="shared" si="2"/>
        <v>0.3999999999999986</v>
      </c>
      <c r="G19" s="13"/>
      <c r="H19"/>
    </row>
    <row r="20" spans="1:8" ht="15.75">
      <c r="A20" s="6">
        <v>15</v>
      </c>
      <c r="B20" s="11">
        <f t="shared" si="0"/>
        <v>16.789067999999997</v>
      </c>
      <c r="C20" s="12">
        <v>4.01</v>
      </c>
      <c r="D20" s="11">
        <f t="shared" si="1"/>
        <v>18.581018399999998</v>
      </c>
      <c r="E20" s="12">
        <v>4.438</v>
      </c>
      <c r="F20" s="11">
        <f t="shared" si="2"/>
        <v>0.42799999999999994</v>
      </c>
      <c r="G20" s="13"/>
      <c r="H20"/>
    </row>
    <row r="21" spans="1:8" ht="15.75">
      <c r="A21" s="6">
        <v>16</v>
      </c>
      <c r="B21" s="11">
        <f t="shared" si="0"/>
        <v>9.2025864</v>
      </c>
      <c r="C21" s="12">
        <v>2.198</v>
      </c>
      <c r="D21" s="11">
        <f t="shared" si="1"/>
        <v>9.2025864</v>
      </c>
      <c r="E21" s="12">
        <v>2.198</v>
      </c>
      <c r="F21" s="11">
        <f t="shared" si="2"/>
        <v>0</v>
      </c>
      <c r="G21" s="13"/>
      <c r="H21"/>
    </row>
    <row r="22" spans="1:8" ht="15.75">
      <c r="A22" s="6">
        <v>17</v>
      </c>
      <c r="B22" s="11">
        <f t="shared" si="0"/>
        <v>29.617423199999998</v>
      </c>
      <c r="C22" s="12">
        <v>7.074</v>
      </c>
      <c r="D22" s="11">
        <f t="shared" si="1"/>
        <v>32.9543028</v>
      </c>
      <c r="E22" s="12">
        <v>7.871</v>
      </c>
      <c r="F22" s="11">
        <f t="shared" si="2"/>
        <v>0.7970000000000006</v>
      </c>
      <c r="G22" s="13"/>
      <c r="H22"/>
    </row>
    <row r="23" spans="1:8" ht="15.75">
      <c r="A23" s="6">
        <v>18</v>
      </c>
      <c r="B23" s="11">
        <f t="shared" si="0"/>
        <v>13.816439999999998</v>
      </c>
      <c r="C23" s="12">
        <v>3.3</v>
      </c>
      <c r="D23" s="11">
        <f t="shared" si="1"/>
        <v>14.235119999999998</v>
      </c>
      <c r="E23" s="12">
        <v>3.4</v>
      </c>
      <c r="F23" s="11">
        <f t="shared" si="2"/>
        <v>0.10000000000000009</v>
      </c>
      <c r="G23" s="13"/>
      <c r="H23"/>
    </row>
    <row r="24" spans="1:8" ht="15.75">
      <c r="A24" s="6">
        <v>19</v>
      </c>
      <c r="B24" s="11">
        <v>0</v>
      </c>
      <c r="C24" s="14" t="s">
        <v>12</v>
      </c>
      <c r="D24" s="11">
        <v>0</v>
      </c>
      <c r="E24" s="14" t="s">
        <v>12</v>
      </c>
      <c r="F24" s="11">
        <v>0</v>
      </c>
      <c r="G24" s="13">
        <v>0.5670000000000001</v>
      </c>
      <c r="H24"/>
    </row>
    <row r="25" spans="1:8" ht="15.75">
      <c r="A25" s="6">
        <v>20</v>
      </c>
      <c r="B25" s="11">
        <v>0</v>
      </c>
      <c r="C25" s="14" t="s">
        <v>13</v>
      </c>
      <c r="D25" s="11">
        <v>0</v>
      </c>
      <c r="E25" s="14" t="s">
        <v>13</v>
      </c>
      <c r="F25" s="11">
        <v>0</v>
      </c>
      <c r="G25" s="13">
        <v>0.599</v>
      </c>
      <c r="H25"/>
    </row>
    <row r="26" spans="1:8" ht="15.75">
      <c r="A26" s="6">
        <v>21</v>
      </c>
      <c r="B26" s="11">
        <f aca="true" t="shared" si="3" ref="B26:B32">C26*4.1868</f>
        <v>0</v>
      </c>
      <c r="C26" s="12">
        <v>0</v>
      </c>
      <c r="D26" s="11">
        <f aca="true" t="shared" si="4" ref="D26:D32">E26*4.1868</f>
        <v>0</v>
      </c>
      <c r="E26" s="12">
        <v>0</v>
      </c>
      <c r="F26" s="11">
        <f aca="true" t="shared" si="5" ref="F26:F32">E26-C26</f>
        <v>0</v>
      </c>
      <c r="G26" s="13"/>
      <c r="H26"/>
    </row>
    <row r="27" spans="1:8" ht="15.75">
      <c r="A27" s="6">
        <v>22</v>
      </c>
      <c r="B27" s="11">
        <f t="shared" si="3"/>
        <v>4.877622</v>
      </c>
      <c r="C27" s="12">
        <v>1.165</v>
      </c>
      <c r="D27" s="11">
        <f t="shared" si="4"/>
        <v>4.877622</v>
      </c>
      <c r="E27" s="12">
        <v>1.165</v>
      </c>
      <c r="F27" s="11">
        <f t="shared" si="5"/>
        <v>0</v>
      </c>
      <c r="G27" s="13"/>
      <c r="H27"/>
    </row>
    <row r="28" spans="1:8" ht="15.75">
      <c r="A28" s="6">
        <v>23</v>
      </c>
      <c r="B28" s="11">
        <f t="shared" si="3"/>
        <v>18.421</v>
      </c>
      <c r="C28" s="12">
        <f>18.421/4.1868</f>
        <v>4.399780261775103</v>
      </c>
      <c r="D28" s="11">
        <f t="shared" si="4"/>
        <v>18.507</v>
      </c>
      <c r="E28" s="12">
        <f>18.507/4.1868</f>
        <v>4.420321008885068</v>
      </c>
      <c r="F28" s="11">
        <f t="shared" si="5"/>
        <v>0.02054074710996545</v>
      </c>
      <c r="G28" s="13"/>
      <c r="H28"/>
    </row>
    <row r="29" spans="1:8" ht="15.75">
      <c r="A29" s="6">
        <v>24</v>
      </c>
      <c r="B29" s="11">
        <f t="shared" si="3"/>
        <v>18.727556399999997</v>
      </c>
      <c r="C29" s="12">
        <v>4.473</v>
      </c>
      <c r="D29" s="11">
        <f t="shared" si="4"/>
        <v>21.009362399999997</v>
      </c>
      <c r="E29" s="12">
        <v>5.018</v>
      </c>
      <c r="F29" s="11">
        <f t="shared" si="5"/>
        <v>0.5449999999999999</v>
      </c>
      <c r="G29" s="13"/>
      <c r="H29"/>
    </row>
    <row r="30" spans="1:8" ht="15.75">
      <c r="A30" s="6">
        <v>25</v>
      </c>
      <c r="B30" s="11">
        <f t="shared" si="3"/>
        <v>1.0592603999999999</v>
      </c>
      <c r="C30" s="12">
        <v>0.253</v>
      </c>
      <c r="D30" s="11">
        <f t="shared" si="4"/>
        <v>1.0592603999999999</v>
      </c>
      <c r="E30" s="12">
        <v>0.253</v>
      </c>
      <c r="F30" s="11">
        <f t="shared" si="5"/>
        <v>0</v>
      </c>
      <c r="G30" s="13"/>
      <c r="H30"/>
    </row>
    <row r="31" spans="1:8" ht="15.75">
      <c r="A31" s="6">
        <v>26</v>
      </c>
      <c r="B31" s="11">
        <f t="shared" si="3"/>
        <v>30.12486336</v>
      </c>
      <c r="C31" s="12">
        <v>7.1952</v>
      </c>
      <c r="D31" s="11">
        <f t="shared" si="4"/>
        <v>34.5913416</v>
      </c>
      <c r="E31" s="12">
        <v>8.262</v>
      </c>
      <c r="F31" s="11">
        <f t="shared" si="5"/>
        <v>1.0668000000000006</v>
      </c>
      <c r="G31" s="13"/>
      <c r="H31"/>
    </row>
    <row r="32" spans="1:8" ht="15.75">
      <c r="A32" s="6">
        <v>27</v>
      </c>
      <c r="B32" s="11">
        <f t="shared" si="3"/>
        <v>29.3076</v>
      </c>
      <c r="C32" s="12">
        <v>7</v>
      </c>
      <c r="D32" s="11">
        <f t="shared" si="4"/>
        <v>29.3076</v>
      </c>
      <c r="E32" s="12">
        <v>7</v>
      </c>
      <c r="F32" s="11">
        <f t="shared" si="5"/>
        <v>0</v>
      </c>
      <c r="G32" s="13"/>
      <c r="H32"/>
    </row>
    <row r="33" spans="1:8" ht="15.75">
      <c r="A33" s="6">
        <v>28</v>
      </c>
      <c r="B33" s="11">
        <v>0</v>
      </c>
      <c r="C33" s="12" t="s">
        <v>12</v>
      </c>
      <c r="D33" s="11">
        <v>0</v>
      </c>
      <c r="E33" s="12" t="s">
        <v>12</v>
      </c>
      <c r="F33" s="11">
        <v>0</v>
      </c>
      <c r="G33" s="13">
        <v>0.5690000000000001</v>
      </c>
      <c r="H33"/>
    </row>
    <row r="34" spans="1:8" ht="15.75">
      <c r="A34" s="6">
        <v>29</v>
      </c>
      <c r="B34" s="11">
        <f aca="true" t="shared" si="6" ref="B34:B35">C34*4.1868</f>
        <v>3.44196828</v>
      </c>
      <c r="C34" s="12">
        <v>0.8221</v>
      </c>
      <c r="D34" s="11">
        <f aca="true" t="shared" si="7" ref="D34:D35">E34*4.1868</f>
        <v>3.44196828</v>
      </c>
      <c r="E34" s="12">
        <v>0.8221</v>
      </c>
      <c r="F34" s="11">
        <f aca="true" t="shared" si="8" ref="F34:F35">E34-C34</f>
        <v>0</v>
      </c>
      <c r="G34" s="13"/>
      <c r="H34"/>
    </row>
    <row r="35" spans="1:8" ht="15.75">
      <c r="A35" s="6">
        <v>30</v>
      </c>
      <c r="B35" s="11">
        <f t="shared" si="6"/>
        <v>31.401</v>
      </c>
      <c r="C35" s="12">
        <v>7.5</v>
      </c>
      <c r="D35" s="11">
        <f t="shared" si="7"/>
        <v>31.401</v>
      </c>
      <c r="E35" s="12">
        <v>7.5</v>
      </c>
      <c r="F35" s="11">
        <f t="shared" si="8"/>
        <v>0</v>
      </c>
      <c r="G35" s="13"/>
      <c r="H35"/>
    </row>
    <row r="36" spans="1:8" ht="15.75">
      <c r="A36" s="6">
        <v>31</v>
      </c>
      <c r="B36" s="11">
        <v>0</v>
      </c>
      <c r="C36" s="12" t="s">
        <v>12</v>
      </c>
      <c r="D36" s="11">
        <v>0</v>
      </c>
      <c r="E36" s="12" t="s">
        <v>12</v>
      </c>
      <c r="F36" s="11">
        <v>0</v>
      </c>
      <c r="G36" s="13">
        <v>0.596</v>
      </c>
      <c r="H36"/>
    </row>
    <row r="37" spans="1:8" ht="15.75">
      <c r="A37" s="6">
        <v>32</v>
      </c>
      <c r="B37" s="11">
        <v>0</v>
      </c>
      <c r="C37" s="12" t="s">
        <v>12</v>
      </c>
      <c r="D37" s="11">
        <v>0</v>
      </c>
      <c r="E37" s="12" t="s">
        <v>12</v>
      </c>
      <c r="F37" s="11">
        <v>0</v>
      </c>
      <c r="G37" s="13">
        <v>0.596</v>
      </c>
      <c r="H37"/>
    </row>
    <row r="38" spans="1:8" ht="15.75">
      <c r="A38" s="6">
        <v>33</v>
      </c>
      <c r="B38" s="11">
        <f>C38*4.1868</f>
        <v>44.3507724</v>
      </c>
      <c r="C38" s="12">
        <v>10.593</v>
      </c>
      <c r="D38" s="11">
        <f>E38*4.1868</f>
        <v>44.8155072</v>
      </c>
      <c r="E38" s="12">
        <v>10.704</v>
      </c>
      <c r="F38" s="11">
        <f>E38-C38</f>
        <v>0.11100000000000065</v>
      </c>
      <c r="G38" s="13"/>
      <c r="H38"/>
    </row>
    <row r="39" spans="1:8" ht="15.75">
      <c r="A39" s="6">
        <v>34</v>
      </c>
      <c r="B39" s="11">
        <v>0</v>
      </c>
      <c r="C39" s="12" t="s">
        <v>12</v>
      </c>
      <c r="D39" s="11">
        <v>0</v>
      </c>
      <c r="E39" s="12" t="s">
        <v>12</v>
      </c>
      <c r="F39" s="11">
        <v>0</v>
      </c>
      <c r="G39" s="13">
        <v>0.546</v>
      </c>
      <c r="H39"/>
    </row>
    <row r="40" spans="1:8" ht="15.75">
      <c r="A40" s="6">
        <v>35</v>
      </c>
      <c r="B40" s="11">
        <f aca="true" t="shared" si="9" ref="B40:B43">C40*4.1868</f>
        <v>33.91308</v>
      </c>
      <c r="C40" s="12">
        <v>8.1</v>
      </c>
      <c r="D40" s="11">
        <f aca="true" t="shared" si="10" ref="D40:D43">E40*4.1868</f>
        <v>33.91308</v>
      </c>
      <c r="E40" s="12">
        <v>8.1</v>
      </c>
      <c r="F40" s="11">
        <f aca="true" t="shared" si="11" ref="F40:F43">E40-C40</f>
        <v>0</v>
      </c>
      <c r="G40" s="13"/>
      <c r="H40"/>
    </row>
    <row r="41" spans="1:8" ht="15.75">
      <c r="A41" s="6">
        <v>36</v>
      </c>
      <c r="B41" s="11">
        <f t="shared" si="9"/>
        <v>66.57012</v>
      </c>
      <c r="C41" s="12">
        <v>15.9</v>
      </c>
      <c r="D41" s="11">
        <f t="shared" si="10"/>
        <v>70.33824</v>
      </c>
      <c r="E41" s="12">
        <v>16.8</v>
      </c>
      <c r="F41" s="11">
        <f t="shared" si="11"/>
        <v>0.9000000000000004</v>
      </c>
      <c r="G41" s="13"/>
      <c r="H41"/>
    </row>
    <row r="42" spans="1:8" ht="15.75">
      <c r="A42" s="6">
        <v>37</v>
      </c>
      <c r="B42" s="11">
        <f t="shared" si="9"/>
        <v>2.93076</v>
      </c>
      <c r="C42" s="12">
        <v>0.7</v>
      </c>
      <c r="D42" s="11">
        <f t="shared" si="10"/>
        <v>2.93076</v>
      </c>
      <c r="E42" s="12">
        <v>0.7</v>
      </c>
      <c r="F42" s="11">
        <f t="shared" si="11"/>
        <v>0</v>
      </c>
      <c r="G42" s="13"/>
      <c r="H42"/>
    </row>
    <row r="43" spans="1:8" ht="15.75">
      <c r="A43" s="6">
        <v>38</v>
      </c>
      <c r="B43" s="11">
        <f t="shared" si="9"/>
        <v>0</v>
      </c>
      <c r="C43" s="12">
        <v>0</v>
      </c>
      <c r="D43" s="11">
        <f t="shared" si="10"/>
        <v>0</v>
      </c>
      <c r="E43" s="12">
        <v>0</v>
      </c>
      <c r="F43" s="11">
        <f t="shared" si="11"/>
        <v>0</v>
      </c>
      <c r="G43" s="13"/>
      <c r="H43"/>
    </row>
    <row r="44" spans="1:8" ht="15.75">
      <c r="A44" s="6">
        <v>39</v>
      </c>
      <c r="B44" s="11">
        <v>0</v>
      </c>
      <c r="C44" s="12" t="s">
        <v>12</v>
      </c>
      <c r="D44" s="11">
        <v>0</v>
      </c>
      <c r="E44" s="12" t="s">
        <v>12</v>
      </c>
      <c r="F44" s="11">
        <v>0</v>
      </c>
      <c r="G44" s="13">
        <v>0.66</v>
      </c>
      <c r="H44"/>
    </row>
    <row r="45" spans="1:8" ht="15.75">
      <c r="A45" s="6">
        <v>40</v>
      </c>
      <c r="B45" s="11">
        <f aca="true" t="shared" si="12" ref="B45:B49">C45*4.1868</f>
        <v>14.6538</v>
      </c>
      <c r="C45" s="12">
        <v>3.5</v>
      </c>
      <c r="D45" s="11">
        <f aca="true" t="shared" si="13" ref="D45:D49">E45*4.1868</f>
        <v>14.6538</v>
      </c>
      <c r="E45" s="12">
        <v>3.5</v>
      </c>
      <c r="F45" s="11">
        <f aca="true" t="shared" si="14" ref="F45:F49">E45-C45</f>
        <v>0</v>
      </c>
      <c r="G45" s="13"/>
      <c r="H45"/>
    </row>
    <row r="46" spans="1:8" ht="15.75">
      <c r="A46" s="6">
        <v>41</v>
      </c>
      <c r="B46" s="11">
        <f t="shared" si="12"/>
        <v>5.86152</v>
      </c>
      <c r="C46" s="12">
        <v>1.4</v>
      </c>
      <c r="D46" s="11">
        <f t="shared" si="13"/>
        <v>5.86152</v>
      </c>
      <c r="E46" s="12">
        <v>1.4</v>
      </c>
      <c r="F46" s="11">
        <f t="shared" si="14"/>
        <v>0</v>
      </c>
      <c r="G46" s="13"/>
      <c r="H46"/>
    </row>
    <row r="47" spans="1:8" ht="15.75">
      <c r="A47" s="6">
        <v>42</v>
      </c>
      <c r="B47" s="11">
        <f t="shared" si="12"/>
        <v>17.58456</v>
      </c>
      <c r="C47" s="12">
        <v>4.2</v>
      </c>
      <c r="D47" s="11">
        <f t="shared" si="13"/>
        <v>17.58456</v>
      </c>
      <c r="E47" s="12">
        <v>4.2</v>
      </c>
      <c r="F47" s="11">
        <f t="shared" si="14"/>
        <v>0</v>
      </c>
      <c r="G47" s="13"/>
      <c r="H47"/>
    </row>
    <row r="48" spans="1:8" ht="15.75">
      <c r="A48" s="6">
        <v>43</v>
      </c>
      <c r="B48" s="11">
        <f t="shared" si="12"/>
        <v>2.7356551199999997</v>
      </c>
      <c r="C48" s="12">
        <v>0.6534</v>
      </c>
      <c r="D48" s="11">
        <f t="shared" si="13"/>
        <v>4.03565652</v>
      </c>
      <c r="E48" s="12">
        <v>0.9639</v>
      </c>
      <c r="F48" s="11">
        <f t="shared" si="14"/>
        <v>0.3105</v>
      </c>
      <c r="G48" s="13"/>
      <c r="H48"/>
    </row>
    <row r="49" spans="1:8" ht="15.75">
      <c r="A49" s="6">
        <v>44</v>
      </c>
      <c r="B49" s="11">
        <f t="shared" si="12"/>
        <v>13.611286799999998</v>
      </c>
      <c r="C49" s="12">
        <v>3.251</v>
      </c>
      <c r="D49" s="11">
        <f t="shared" si="13"/>
        <v>13.8750552</v>
      </c>
      <c r="E49" s="12">
        <v>3.314</v>
      </c>
      <c r="F49" s="11">
        <f t="shared" si="14"/>
        <v>0.06300000000000017</v>
      </c>
      <c r="G49" s="13"/>
      <c r="H49"/>
    </row>
    <row r="50" spans="1:8" ht="15.75">
      <c r="A50" s="6">
        <v>45</v>
      </c>
      <c r="B50" s="11">
        <v>0</v>
      </c>
      <c r="C50" s="12" t="s">
        <v>12</v>
      </c>
      <c r="D50" s="11">
        <v>0</v>
      </c>
      <c r="E50" s="12" t="s">
        <v>12</v>
      </c>
      <c r="F50" s="11">
        <v>0</v>
      </c>
      <c r="G50" s="13">
        <v>0.903</v>
      </c>
      <c r="H50"/>
    </row>
    <row r="51" spans="1:8" ht="15.75">
      <c r="A51" s="6">
        <v>46</v>
      </c>
      <c r="B51" s="11">
        <v>0</v>
      </c>
      <c r="C51" s="12" t="s">
        <v>12</v>
      </c>
      <c r="D51" s="11">
        <v>0</v>
      </c>
      <c r="E51" s="12" t="s">
        <v>12</v>
      </c>
      <c r="F51" s="11">
        <v>0</v>
      </c>
      <c r="G51" s="13">
        <v>0.5690000000000001</v>
      </c>
      <c r="H51"/>
    </row>
    <row r="52" spans="1:8" ht="15.75">
      <c r="A52" s="6">
        <v>47</v>
      </c>
      <c r="B52" s="11">
        <f>C52*4.1868</f>
        <v>2.6912750400000003</v>
      </c>
      <c r="C52" s="12">
        <v>0.6428</v>
      </c>
      <c r="D52" s="11">
        <f>E52*4.1868</f>
        <v>2.6912750400000003</v>
      </c>
      <c r="E52" s="12">
        <v>0.6428</v>
      </c>
      <c r="F52" s="11">
        <f>E52-C52</f>
        <v>0</v>
      </c>
      <c r="G52" s="13"/>
      <c r="H52"/>
    </row>
    <row r="53" spans="1:8" ht="15.75">
      <c r="A53" s="6">
        <v>48</v>
      </c>
      <c r="B53" s="11">
        <v>0</v>
      </c>
      <c r="C53" s="12" t="s">
        <v>12</v>
      </c>
      <c r="D53" s="11">
        <v>0</v>
      </c>
      <c r="E53" s="12" t="s">
        <v>12</v>
      </c>
      <c r="F53" s="11">
        <v>0</v>
      </c>
      <c r="G53" s="13">
        <v>0.66</v>
      </c>
      <c r="H53"/>
    </row>
    <row r="54" spans="1:8" ht="15.75">
      <c r="A54" s="6">
        <v>49</v>
      </c>
      <c r="B54" s="11">
        <f aca="true" t="shared" si="15" ref="B54:B55">C54*4.1868</f>
        <v>0.41868</v>
      </c>
      <c r="C54" s="12">
        <v>0.1</v>
      </c>
      <c r="D54" s="11">
        <f aca="true" t="shared" si="16" ref="D54:D55">E54*4.1868</f>
        <v>0.41868</v>
      </c>
      <c r="E54" s="12">
        <v>0.1</v>
      </c>
      <c r="F54" s="11">
        <f aca="true" t="shared" si="17" ref="F54:F55">E54-C54</f>
        <v>0</v>
      </c>
      <c r="G54" s="13"/>
      <c r="H54"/>
    </row>
    <row r="55" spans="1:8" ht="15.75">
      <c r="A55" s="6">
        <v>50</v>
      </c>
      <c r="B55" s="11">
        <f t="shared" si="15"/>
        <v>0</v>
      </c>
      <c r="C55" s="12">
        <v>0</v>
      </c>
      <c r="D55" s="11">
        <f t="shared" si="16"/>
        <v>0</v>
      </c>
      <c r="E55" s="12">
        <v>0</v>
      </c>
      <c r="F55" s="11">
        <f t="shared" si="17"/>
        <v>0</v>
      </c>
      <c r="G55" s="13"/>
      <c r="H55"/>
    </row>
    <row r="56" spans="1:8" ht="15.75">
      <c r="A56" s="6">
        <v>51</v>
      </c>
      <c r="B56" s="11">
        <v>0</v>
      </c>
      <c r="C56" s="12" t="s">
        <v>12</v>
      </c>
      <c r="D56" s="11">
        <v>0</v>
      </c>
      <c r="E56" s="12" t="s">
        <v>12</v>
      </c>
      <c r="F56" s="11">
        <v>0</v>
      </c>
      <c r="G56" s="13">
        <v>0.975</v>
      </c>
      <c r="H56"/>
    </row>
    <row r="57" spans="1:8" ht="15.75">
      <c r="A57" s="6">
        <v>52</v>
      </c>
      <c r="B57" s="11">
        <f aca="true" t="shared" si="18" ref="B57:B58">C57*4.1868</f>
        <v>38.471000000000004</v>
      </c>
      <c r="C57" s="12">
        <f>38.471/4.1868</f>
        <v>9.188640489156397</v>
      </c>
      <c r="D57" s="11">
        <f aca="true" t="shared" si="19" ref="D57:D58">E57*4.1868</f>
        <v>38.553</v>
      </c>
      <c r="E57" s="12">
        <f>38.553/4.1868</f>
        <v>9.20822585267985</v>
      </c>
      <c r="F57" s="11">
        <f aca="true" t="shared" si="20" ref="F57:F58">E57-C57</f>
        <v>0.01958536352345419</v>
      </c>
      <c r="G57" s="13"/>
      <c r="H57"/>
    </row>
    <row r="58" spans="1:8" ht="15.75">
      <c r="A58" s="6">
        <v>53</v>
      </c>
      <c r="B58" s="11">
        <f t="shared" si="18"/>
        <v>126.504</v>
      </c>
      <c r="C58" s="12">
        <f>126.504/4.1868</f>
        <v>30.21496130696475</v>
      </c>
      <c r="D58" s="11">
        <f t="shared" si="19"/>
        <v>126.504</v>
      </c>
      <c r="E58" s="12">
        <f>126.504/4.1868</f>
        <v>30.21496130696475</v>
      </c>
      <c r="F58" s="11">
        <f t="shared" si="20"/>
        <v>0</v>
      </c>
      <c r="G58" s="13"/>
      <c r="H58"/>
    </row>
    <row r="59" spans="1:8" ht="15.75">
      <c r="A59" s="6">
        <v>54</v>
      </c>
      <c r="B59" s="11">
        <v>0</v>
      </c>
      <c r="C59" s="12" t="s">
        <v>12</v>
      </c>
      <c r="D59" s="11">
        <v>0</v>
      </c>
      <c r="E59" s="12" t="s">
        <v>12</v>
      </c>
      <c r="F59" s="11">
        <v>0</v>
      </c>
      <c r="G59" s="13">
        <v>0.902</v>
      </c>
      <c r="H59"/>
    </row>
    <row r="60" spans="1:8" ht="15.75">
      <c r="A60" s="6">
        <v>55</v>
      </c>
      <c r="B60" s="11">
        <f>C60*4.1868</f>
        <v>6.9835823999999995</v>
      </c>
      <c r="C60" s="12">
        <v>1.668</v>
      </c>
      <c r="D60" s="11">
        <f>E60*4.1868</f>
        <v>6.9835823999999995</v>
      </c>
      <c r="E60" s="12">
        <v>1.668</v>
      </c>
      <c r="F60" s="11">
        <f>E60-C60</f>
        <v>0</v>
      </c>
      <c r="G60" s="13"/>
      <c r="H60"/>
    </row>
    <row r="61" spans="1:8" ht="15.75">
      <c r="A61" s="6">
        <v>56</v>
      </c>
      <c r="B61" s="11">
        <v>0</v>
      </c>
      <c r="C61" s="12" t="s">
        <v>12</v>
      </c>
      <c r="D61" s="11">
        <v>0</v>
      </c>
      <c r="E61" s="12" t="s">
        <v>12</v>
      </c>
      <c r="F61" s="11">
        <v>0</v>
      </c>
      <c r="G61" s="13">
        <v>0.596</v>
      </c>
      <c r="H61"/>
    </row>
    <row r="62" spans="1:8" ht="15.75">
      <c r="A62" s="6">
        <v>57</v>
      </c>
      <c r="B62" s="11">
        <f aca="true" t="shared" si="21" ref="B62:B65">C62*4.1868</f>
        <v>3.8582770439519996</v>
      </c>
      <c r="C62" s="12">
        <f>1071.8*0.0008598</f>
        <v>0.9215336399999999</v>
      </c>
      <c r="D62" s="11">
        <f aca="true" t="shared" si="22" ref="D62:D65">E62*4.1868</f>
        <v>4.050866913191999</v>
      </c>
      <c r="E62" s="12">
        <f>1125.3*0.0008598</f>
        <v>0.9675329399999999</v>
      </c>
      <c r="F62" s="11">
        <f aca="true" t="shared" si="23" ref="F62:F65">E62-C62</f>
        <v>0.045999299999999965</v>
      </c>
      <c r="G62" s="13"/>
      <c r="H62"/>
    </row>
    <row r="63" spans="1:8" ht="15.75">
      <c r="A63" s="6">
        <v>58</v>
      </c>
      <c r="B63" s="11">
        <f t="shared" si="21"/>
        <v>21.374</v>
      </c>
      <c r="C63" s="12">
        <f>21.374/4.1868</f>
        <v>5.105092194516098</v>
      </c>
      <c r="D63" s="11">
        <f t="shared" si="22"/>
        <v>22.339</v>
      </c>
      <c r="E63" s="12">
        <f>22.339/4.1868</f>
        <v>5.335578484761632</v>
      </c>
      <c r="F63" s="11">
        <f t="shared" si="23"/>
        <v>0.23048629024553335</v>
      </c>
      <c r="G63" s="13"/>
      <c r="H63"/>
    </row>
    <row r="64" spans="1:8" ht="15.75">
      <c r="A64" s="6">
        <v>59</v>
      </c>
      <c r="B64" s="11">
        <f t="shared" si="21"/>
        <v>14.360724</v>
      </c>
      <c r="C64" s="12">
        <v>3.43</v>
      </c>
      <c r="D64" s="11">
        <f t="shared" si="22"/>
        <v>15.407424</v>
      </c>
      <c r="E64" s="12">
        <v>3.68</v>
      </c>
      <c r="F64" s="11">
        <f t="shared" si="23"/>
        <v>0.25</v>
      </c>
      <c r="G64" s="13"/>
      <c r="H64"/>
    </row>
    <row r="65" spans="1:8" ht="15.75">
      <c r="A65" s="6">
        <v>60</v>
      </c>
      <c r="B65" s="11">
        <f t="shared" si="21"/>
        <v>22.882118039999998</v>
      </c>
      <c r="C65" s="12">
        <v>5.4653</v>
      </c>
      <c r="D65" s="11">
        <f t="shared" si="22"/>
        <v>23.86978416</v>
      </c>
      <c r="E65" s="12">
        <v>5.7012</v>
      </c>
      <c r="F65" s="11">
        <f t="shared" si="23"/>
        <v>0.2359</v>
      </c>
      <c r="G65" s="13"/>
      <c r="H65"/>
    </row>
    <row r="66" spans="1:8" ht="15.75">
      <c r="A66" s="6">
        <v>61</v>
      </c>
      <c r="B66" s="11">
        <v>0</v>
      </c>
      <c r="C66" s="12" t="s">
        <v>12</v>
      </c>
      <c r="D66" s="11">
        <v>0</v>
      </c>
      <c r="E66" s="12" t="s">
        <v>12</v>
      </c>
      <c r="F66" s="11">
        <v>0</v>
      </c>
      <c r="G66" s="13">
        <v>0.546</v>
      </c>
      <c r="H66"/>
    </row>
    <row r="67" spans="1:8" ht="15.75">
      <c r="A67" s="6">
        <v>62</v>
      </c>
      <c r="B67" s="11">
        <f>C67*4.1868</f>
        <v>13.8290004</v>
      </c>
      <c r="C67" s="12">
        <v>3.303</v>
      </c>
      <c r="D67" s="11">
        <f>E67*4.1868</f>
        <v>14.235119999999998</v>
      </c>
      <c r="E67" s="12">
        <v>3.4</v>
      </c>
      <c r="F67" s="11">
        <f aca="true" t="shared" si="24" ref="F67:F68">E67-C67</f>
        <v>0.09699999999999998</v>
      </c>
      <c r="G67" s="13"/>
      <c r="H67"/>
    </row>
    <row r="68" spans="1:8" ht="15.75">
      <c r="A68" s="6">
        <v>63</v>
      </c>
      <c r="B68" s="11">
        <v>0</v>
      </c>
      <c r="C68" s="12">
        <v>2.679</v>
      </c>
      <c r="D68" s="11">
        <v>0</v>
      </c>
      <c r="E68" s="12">
        <v>2.679</v>
      </c>
      <c r="F68" s="11">
        <f t="shared" si="24"/>
        <v>0</v>
      </c>
      <c r="G68" s="13"/>
      <c r="H68"/>
    </row>
    <row r="69" spans="1:8" ht="15.75">
      <c r="A69" s="6">
        <v>64</v>
      </c>
      <c r="B69" s="11">
        <v>0</v>
      </c>
      <c r="C69" s="12" t="s">
        <v>12</v>
      </c>
      <c r="D69" s="11">
        <v>0</v>
      </c>
      <c r="E69" s="12" t="s">
        <v>12</v>
      </c>
      <c r="F69" s="11">
        <v>0</v>
      </c>
      <c r="G69" s="13">
        <v>0.5700000000000001</v>
      </c>
      <c r="H69"/>
    </row>
    <row r="70" spans="1:8" ht="15.75">
      <c r="A70" s="6">
        <v>65</v>
      </c>
      <c r="B70" s="11">
        <v>0</v>
      </c>
      <c r="C70" s="12" t="s">
        <v>13</v>
      </c>
      <c r="D70" s="11">
        <v>0</v>
      </c>
      <c r="E70" s="12" t="s">
        <v>13</v>
      </c>
      <c r="F70" s="11">
        <v>0</v>
      </c>
      <c r="G70" s="13">
        <v>0.597</v>
      </c>
      <c r="H70"/>
    </row>
    <row r="71" spans="1:8" ht="15.75">
      <c r="A71" s="6">
        <v>66</v>
      </c>
      <c r="B71" s="11">
        <f aca="true" t="shared" si="25" ref="B71:B78">C71*4.1868</f>
        <v>16.914672</v>
      </c>
      <c r="C71" s="12">
        <v>4.04</v>
      </c>
      <c r="D71" s="11">
        <f aca="true" t="shared" si="26" ref="D71:D78">E71*4.1868</f>
        <v>18.442854</v>
      </c>
      <c r="E71" s="12">
        <v>4.405</v>
      </c>
      <c r="F71" s="11">
        <f aca="true" t="shared" si="27" ref="F71:F78">E71-C71</f>
        <v>0.3650000000000002</v>
      </c>
      <c r="G71" s="13"/>
      <c r="H71"/>
    </row>
    <row r="72" spans="1:8" ht="15.75">
      <c r="A72" s="6">
        <v>67</v>
      </c>
      <c r="B72" s="11">
        <f t="shared" si="25"/>
        <v>9.335307959999998</v>
      </c>
      <c r="C72" s="12">
        <v>2.2297</v>
      </c>
      <c r="D72" s="11">
        <f t="shared" si="26"/>
        <v>10.64200824</v>
      </c>
      <c r="E72" s="12">
        <v>2.5418</v>
      </c>
      <c r="F72" s="11">
        <f t="shared" si="27"/>
        <v>0.31210000000000004</v>
      </c>
      <c r="G72" s="13"/>
      <c r="H72"/>
    </row>
    <row r="73" spans="1:8" ht="15.75">
      <c r="A73" s="6">
        <v>68</v>
      </c>
      <c r="B73" s="11">
        <f t="shared" si="25"/>
        <v>86.951</v>
      </c>
      <c r="C73" s="12">
        <f>86.951/4.1868</f>
        <v>20.767889557657398</v>
      </c>
      <c r="D73" s="11">
        <f t="shared" si="26"/>
        <v>87.075</v>
      </c>
      <c r="E73" s="12">
        <f>87.075/4.1868</f>
        <v>20.79750644883921</v>
      </c>
      <c r="F73" s="11">
        <f t="shared" si="27"/>
        <v>0.029616891181813543</v>
      </c>
      <c r="G73" s="13"/>
      <c r="H73"/>
    </row>
    <row r="74" spans="1:8" ht="15.75">
      <c r="A74" s="6">
        <v>69</v>
      </c>
      <c r="B74" s="11">
        <f t="shared" si="25"/>
        <v>44.38008</v>
      </c>
      <c r="C74" s="12">
        <v>10.6</v>
      </c>
      <c r="D74" s="11">
        <f t="shared" si="26"/>
        <v>47.31084</v>
      </c>
      <c r="E74" s="12">
        <v>11.3</v>
      </c>
      <c r="F74" s="11">
        <f t="shared" si="27"/>
        <v>0.7000000000000011</v>
      </c>
      <c r="G74" s="13"/>
      <c r="H74"/>
    </row>
    <row r="75" spans="1:8" ht="15.75">
      <c r="A75" s="6">
        <v>70</v>
      </c>
      <c r="B75" s="11">
        <f t="shared" si="25"/>
        <v>17.40578364</v>
      </c>
      <c r="C75" s="12">
        <v>4.1573</v>
      </c>
      <c r="D75" s="11">
        <f t="shared" si="26"/>
        <v>18.717508079999998</v>
      </c>
      <c r="E75" s="12">
        <v>4.4706</v>
      </c>
      <c r="F75" s="11">
        <f t="shared" si="27"/>
        <v>0.3132999999999999</v>
      </c>
      <c r="G75" s="13"/>
      <c r="H75"/>
    </row>
    <row r="76" spans="1:8" ht="15.75">
      <c r="A76" s="6">
        <v>71</v>
      </c>
      <c r="B76" s="11">
        <f t="shared" si="25"/>
        <v>28.1604168</v>
      </c>
      <c r="C76" s="12">
        <v>6.726</v>
      </c>
      <c r="D76" s="11">
        <f t="shared" si="26"/>
        <v>28.6670196</v>
      </c>
      <c r="E76" s="12">
        <v>6.847</v>
      </c>
      <c r="F76" s="11">
        <f t="shared" si="27"/>
        <v>0.12100000000000044</v>
      </c>
      <c r="G76" s="13"/>
      <c r="H76"/>
    </row>
    <row r="77" spans="1:8" ht="15.75">
      <c r="A77" s="6">
        <v>72</v>
      </c>
      <c r="B77" s="11">
        <f t="shared" si="25"/>
        <v>29.3076</v>
      </c>
      <c r="C77" s="12">
        <v>7</v>
      </c>
      <c r="D77" s="11">
        <f t="shared" si="26"/>
        <v>29.3076</v>
      </c>
      <c r="E77" s="12">
        <v>7</v>
      </c>
      <c r="F77" s="11">
        <f t="shared" si="27"/>
        <v>0</v>
      </c>
      <c r="G77" s="13"/>
      <c r="H77"/>
    </row>
    <row r="78" spans="1:8" ht="15.75">
      <c r="A78" s="6">
        <v>73</v>
      </c>
      <c r="B78" s="11">
        <f t="shared" si="25"/>
        <v>0.0041868</v>
      </c>
      <c r="C78" s="12">
        <v>0.001</v>
      </c>
      <c r="D78" s="11">
        <f t="shared" si="26"/>
        <v>0.0041868</v>
      </c>
      <c r="E78" s="12">
        <v>0.001</v>
      </c>
      <c r="F78" s="11">
        <f t="shared" si="27"/>
        <v>0</v>
      </c>
      <c r="G78" s="13"/>
      <c r="H78"/>
    </row>
    <row r="79" spans="1:8" ht="15.75">
      <c r="A79" s="6">
        <v>74</v>
      </c>
      <c r="B79" s="11">
        <v>0</v>
      </c>
      <c r="C79" s="12" t="s">
        <v>12</v>
      </c>
      <c r="D79" s="11">
        <v>0</v>
      </c>
      <c r="E79" s="12" t="s">
        <v>12</v>
      </c>
      <c r="F79" s="11">
        <v>0</v>
      </c>
      <c r="G79" s="13">
        <v>0.597</v>
      </c>
      <c r="H79"/>
    </row>
    <row r="80" spans="1:8" ht="15.75">
      <c r="A80" s="6">
        <v>75</v>
      </c>
      <c r="B80" s="11">
        <v>0</v>
      </c>
      <c r="C80" s="12" t="s">
        <v>12</v>
      </c>
      <c r="D80" s="11">
        <v>0</v>
      </c>
      <c r="E80" s="12" t="s">
        <v>12</v>
      </c>
      <c r="F80" s="11">
        <v>0</v>
      </c>
      <c r="G80" s="13">
        <v>0.662</v>
      </c>
      <c r="H80"/>
    </row>
    <row r="81" spans="1:8" ht="15.75">
      <c r="A81" s="6">
        <v>76</v>
      </c>
      <c r="B81" s="11">
        <f aca="true" t="shared" si="28" ref="B81:B85">C81*4.1868</f>
        <v>5.3256096</v>
      </c>
      <c r="C81" s="12">
        <v>1.272</v>
      </c>
      <c r="D81" s="11">
        <f aca="true" t="shared" si="29" ref="D81:D85">E81*4.1868</f>
        <v>6.409990799999999</v>
      </c>
      <c r="E81" s="12">
        <v>1.531</v>
      </c>
      <c r="F81" s="11">
        <f aca="true" t="shared" si="30" ref="F81:F85">E81-C81</f>
        <v>0.2589999999999999</v>
      </c>
      <c r="G81" s="13"/>
      <c r="H81"/>
    </row>
    <row r="82" spans="1:8" ht="15.75">
      <c r="A82" s="6">
        <v>77</v>
      </c>
      <c r="B82" s="11">
        <f t="shared" si="28"/>
        <v>7.117559999999999</v>
      </c>
      <c r="C82" s="12">
        <v>1.7</v>
      </c>
      <c r="D82" s="11">
        <f t="shared" si="29"/>
        <v>7.53624</v>
      </c>
      <c r="E82" s="12">
        <v>1.8</v>
      </c>
      <c r="F82" s="11">
        <f t="shared" si="30"/>
        <v>0.10000000000000009</v>
      </c>
      <c r="G82" s="13"/>
      <c r="H82"/>
    </row>
    <row r="83" spans="1:8" ht="15.75">
      <c r="A83" s="6">
        <v>78</v>
      </c>
      <c r="B83" s="11">
        <f t="shared" si="28"/>
        <v>30.702</v>
      </c>
      <c r="C83" s="12">
        <f>30.702/4.1868</f>
        <v>7.333046718257381</v>
      </c>
      <c r="D83" s="11">
        <f t="shared" si="29"/>
        <v>30.702</v>
      </c>
      <c r="E83" s="12">
        <f>30.702/4.1868</f>
        <v>7.333046718257381</v>
      </c>
      <c r="F83" s="11">
        <f t="shared" si="30"/>
        <v>0</v>
      </c>
      <c r="G83" s="13"/>
      <c r="H83"/>
    </row>
    <row r="84" spans="1:8" ht="15.75">
      <c r="A84" s="6">
        <v>79</v>
      </c>
      <c r="B84" s="11">
        <f t="shared" si="28"/>
        <v>20.096639999999997</v>
      </c>
      <c r="C84" s="12">
        <v>4.8</v>
      </c>
      <c r="D84" s="11">
        <f t="shared" si="29"/>
        <v>20.51532</v>
      </c>
      <c r="E84" s="12">
        <v>4.9</v>
      </c>
      <c r="F84" s="11">
        <f t="shared" si="30"/>
        <v>0.10000000000000053</v>
      </c>
      <c r="G84" s="13"/>
      <c r="H84"/>
    </row>
    <row r="85" spans="1:8" ht="15.75">
      <c r="A85" s="6">
        <v>80</v>
      </c>
      <c r="B85" s="11">
        <f t="shared" si="28"/>
        <v>12.3803676</v>
      </c>
      <c r="C85" s="12">
        <v>2.957</v>
      </c>
      <c r="D85" s="11">
        <f t="shared" si="29"/>
        <v>12.3803676</v>
      </c>
      <c r="E85" s="12">
        <v>2.957</v>
      </c>
      <c r="F85" s="11">
        <f t="shared" si="30"/>
        <v>0</v>
      </c>
      <c r="G85" s="13"/>
      <c r="H85"/>
    </row>
    <row r="86" spans="1:8" ht="15.75">
      <c r="A86" s="6">
        <v>81</v>
      </c>
      <c r="B86" s="11">
        <v>0</v>
      </c>
      <c r="C86" s="12" t="s">
        <v>12</v>
      </c>
      <c r="D86" s="11">
        <v>0</v>
      </c>
      <c r="E86" s="12" t="s">
        <v>12</v>
      </c>
      <c r="F86" s="11">
        <v>0</v>
      </c>
      <c r="G86" s="13">
        <v>0.902</v>
      </c>
      <c r="H86"/>
    </row>
    <row r="87" spans="1:8" ht="15.75">
      <c r="A87" s="6">
        <v>82</v>
      </c>
      <c r="B87" s="11">
        <v>0</v>
      </c>
      <c r="C87" s="12" t="s">
        <v>12</v>
      </c>
      <c r="D87" s="11">
        <v>0</v>
      </c>
      <c r="E87" s="12" t="s">
        <v>12</v>
      </c>
      <c r="F87" s="11">
        <v>0</v>
      </c>
      <c r="G87" s="13">
        <v>0.5690000000000001</v>
      </c>
      <c r="H87"/>
    </row>
    <row r="88" spans="1:8" ht="15.75">
      <c r="A88" s="6">
        <v>83</v>
      </c>
      <c r="B88" s="11">
        <f aca="true" t="shared" si="31" ref="B88:B95">C88*4.1868</f>
        <v>10.466999999999999</v>
      </c>
      <c r="C88" s="12">
        <v>2.5</v>
      </c>
      <c r="D88" s="11">
        <f aca="true" t="shared" si="32" ref="D88:D95">E88*4.1868</f>
        <v>10.466999999999999</v>
      </c>
      <c r="E88" s="12">
        <v>2.5</v>
      </c>
      <c r="F88" s="11">
        <f aca="true" t="shared" si="33" ref="F88:F101">E88-C88</f>
        <v>0</v>
      </c>
      <c r="G88" s="13"/>
      <c r="H88"/>
    </row>
    <row r="89" spans="1:8" ht="15.75">
      <c r="A89" s="6">
        <v>84</v>
      </c>
      <c r="B89" s="11">
        <f t="shared" si="31"/>
        <v>71.812</v>
      </c>
      <c r="C89" s="15">
        <f>71.812/4.1868</f>
        <v>17.152001528613738</v>
      </c>
      <c r="D89" s="11">
        <f t="shared" si="32"/>
        <v>71.812</v>
      </c>
      <c r="E89" s="15">
        <f>71.812/4.1868</f>
        <v>17.152001528613738</v>
      </c>
      <c r="F89" s="11">
        <f t="shared" si="33"/>
        <v>0</v>
      </c>
      <c r="G89" s="13"/>
      <c r="H89"/>
    </row>
    <row r="90" spans="1:8" ht="15.75">
      <c r="A90" s="6">
        <v>85</v>
      </c>
      <c r="B90" s="11">
        <f t="shared" si="31"/>
        <v>0</v>
      </c>
      <c r="C90" s="12">
        <v>0</v>
      </c>
      <c r="D90" s="11">
        <f t="shared" si="32"/>
        <v>0</v>
      </c>
      <c r="E90" s="12">
        <v>0</v>
      </c>
      <c r="F90" s="11">
        <f t="shared" si="33"/>
        <v>0</v>
      </c>
      <c r="G90" s="13"/>
      <c r="H90"/>
    </row>
    <row r="91" spans="1:8" ht="15.75">
      <c r="A91" s="6">
        <v>86</v>
      </c>
      <c r="B91" s="11">
        <f t="shared" si="31"/>
        <v>19.67796</v>
      </c>
      <c r="C91" s="12">
        <v>4.7</v>
      </c>
      <c r="D91" s="11">
        <f t="shared" si="32"/>
        <v>21.0470436</v>
      </c>
      <c r="E91" s="12">
        <v>5.027</v>
      </c>
      <c r="F91" s="11">
        <f t="shared" si="33"/>
        <v>0.32699999999999996</v>
      </c>
      <c r="G91" s="13"/>
      <c r="H91"/>
    </row>
    <row r="92" spans="1:8" ht="15.75">
      <c r="A92" s="6">
        <v>87</v>
      </c>
      <c r="B92" s="11">
        <f t="shared" si="31"/>
        <v>60.28992</v>
      </c>
      <c r="C92" s="12">
        <v>14.4</v>
      </c>
      <c r="D92" s="11">
        <f t="shared" si="32"/>
        <v>63.639359999999996</v>
      </c>
      <c r="E92" s="12">
        <v>15.2</v>
      </c>
      <c r="F92" s="11">
        <f t="shared" si="33"/>
        <v>0.7999999999999989</v>
      </c>
      <c r="G92" s="13"/>
      <c r="H92"/>
    </row>
    <row r="93" spans="1:8" ht="15.75">
      <c r="A93" s="6">
        <v>88</v>
      </c>
      <c r="B93" s="11">
        <f t="shared" si="31"/>
        <v>5.44284</v>
      </c>
      <c r="C93" s="12">
        <v>1.3</v>
      </c>
      <c r="D93" s="11">
        <f t="shared" si="32"/>
        <v>5.44284</v>
      </c>
      <c r="E93" s="12">
        <v>1.3</v>
      </c>
      <c r="F93" s="11">
        <f t="shared" si="33"/>
        <v>0</v>
      </c>
      <c r="G93" s="13"/>
      <c r="H93"/>
    </row>
    <row r="94" spans="1:8" ht="15.75">
      <c r="A94" s="6">
        <v>89</v>
      </c>
      <c r="B94" s="11">
        <f t="shared" si="31"/>
        <v>66.9888</v>
      </c>
      <c r="C94" s="12">
        <v>16</v>
      </c>
      <c r="D94" s="11">
        <f t="shared" si="32"/>
        <v>71.59428</v>
      </c>
      <c r="E94" s="12">
        <v>17.1</v>
      </c>
      <c r="F94" s="11">
        <f t="shared" si="33"/>
        <v>1.1000000000000014</v>
      </c>
      <c r="G94" s="13"/>
      <c r="H94"/>
    </row>
    <row r="95" spans="1:8" ht="15.75">
      <c r="A95" s="6">
        <v>90</v>
      </c>
      <c r="B95" s="11">
        <f t="shared" si="31"/>
        <v>146.087</v>
      </c>
      <c r="C95" s="12">
        <f>146.087/4.1868</f>
        <v>34.892280500621</v>
      </c>
      <c r="D95" s="11">
        <f t="shared" si="32"/>
        <v>149.487</v>
      </c>
      <c r="E95" s="12">
        <f>149.487/4.1868</f>
        <v>35.70435654915448</v>
      </c>
      <c r="F95" s="11">
        <f t="shared" si="33"/>
        <v>0.8120760485334841</v>
      </c>
      <c r="G95" s="13"/>
      <c r="H95"/>
    </row>
    <row r="96" spans="1:8" ht="15.75">
      <c r="A96" s="6">
        <v>91</v>
      </c>
      <c r="B96" s="11">
        <v>0</v>
      </c>
      <c r="C96" s="12">
        <v>2.216</v>
      </c>
      <c r="D96" s="11">
        <v>0</v>
      </c>
      <c r="E96" s="12">
        <v>2.216</v>
      </c>
      <c r="F96" s="11">
        <f t="shared" si="33"/>
        <v>0</v>
      </c>
      <c r="G96" s="13">
        <v>0.5670000000000001</v>
      </c>
      <c r="H96"/>
    </row>
    <row r="97" spans="1:8" ht="15.75">
      <c r="A97" s="6">
        <v>92</v>
      </c>
      <c r="B97" s="11">
        <f aca="true" t="shared" si="34" ref="B97:B101">C97*4.1868</f>
        <v>1.15848756</v>
      </c>
      <c r="C97" s="12">
        <v>0.2767</v>
      </c>
      <c r="D97" s="11">
        <f aca="true" t="shared" si="35" ref="D97:D101">E97*4.1868</f>
        <v>1.19826216</v>
      </c>
      <c r="E97" s="12">
        <v>0.2862</v>
      </c>
      <c r="F97" s="11">
        <f t="shared" si="33"/>
        <v>0.009500000000000008</v>
      </c>
      <c r="G97" s="13"/>
      <c r="H97"/>
    </row>
    <row r="98" spans="1:8" ht="15.75">
      <c r="A98" s="6">
        <v>93</v>
      </c>
      <c r="B98" s="11">
        <f t="shared" si="34"/>
        <v>9.21096</v>
      </c>
      <c r="C98" s="12">
        <v>2.2</v>
      </c>
      <c r="D98" s="11">
        <f t="shared" si="35"/>
        <v>9.21096</v>
      </c>
      <c r="E98" s="12">
        <v>2.2</v>
      </c>
      <c r="F98" s="11">
        <f t="shared" si="33"/>
        <v>0</v>
      </c>
      <c r="G98" s="13"/>
      <c r="H98"/>
    </row>
    <row r="99" spans="1:8" ht="15.75">
      <c r="A99" s="6">
        <v>94</v>
      </c>
      <c r="B99" s="11">
        <f t="shared" si="34"/>
        <v>39.391</v>
      </c>
      <c r="C99" s="12">
        <f>39.391/4.1868</f>
        <v>9.408378714053692</v>
      </c>
      <c r="D99" s="11">
        <f t="shared" si="35"/>
        <v>39.391</v>
      </c>
      <c r="E99" s="12">
        <f>39.391/4.1868</f>
        <v>9.408378714053692</v>
      </c>
      <c r="F99" s="11">
        <f t="shared" si="33"/>
        <v>0</v>
      </c>
      <c r="G99" s="13"/>
      <c r="H99"/>
    </row>
    <row r="100" spans="1:8" ht="15.75">
      <c r="A100" s="6">
        <v>95</v>
      </c>
      <c r="B100" s="11">
        <f t="shared" si="34"/>
        <v>3.5001648</v>
      </c>
      <c r="C100" s="12">
        <v>0.836</v>
      </c>
      <c r="D100" s="11">
        <f t="shared" si="35"/>
        <v>3.7723068</v>
      </c>
      <c r="E100" s="12">
        <v>0.901</v>
      </c>
      <c r="F100" s="11">
        <f t="shared" si="33"/>
        <v>0.06500000000000006</v>
      </c>
      <c r="G100" s="13"/>
      <c r="H100"/>
    </row>
    <row r="101" spans="1:8" ht="15.75">
      <c r="A101" s="6">
        <v>96</v>
      </c>
      <c r="B101" s="11">
        <f t="shared" si="34"/>
        <v>31.207</v>
      </c>
      <c r="C101" s="12">
        <f>31.207/4.1868</f>
        <v>7.453663896054266</v>
      </c>
      <c r="D101" s="11">
        <f t="shared" si="35"/>
        <v>31.207</v>
      </c>
      <c r="E101" s="12">
        <f>31.207/4.1868</f>
        <v>7.453663896054266</v>
      </c>
      <c r="F101" s="11">
        <f t="shared" si="33"/>
        <v>0</v>
      </c>
      <c r="G101" s="13"/>
      <c r="H101"/>
    </row>
    <row r="102" spans="1:8" ht="15.75">
      <c r="A102" s="6">
        <v>97</v>
      </c>
      <c r="B102" s="11">
        <v>0</v>
      </c>
      <c r="C102" s="12" t="s">
        <v>12</v>
      </c>
      <c r="D102" s="11">
        <v>0</v>
      </c>
      <c r="E102" s="12" t="s">
        <v>12</v>
      </c>
      <c r="F102" s="11">
        <v>0</v>
      </c>
      <c r="G102" s="13">
        <v>0.546</v>
      </c>
      <c r="H102"/>
    </row>
    <row r="103" spans="1:8" ht="15.75">
      <c r="A103" s="6">
        <v>98</v>
      </c>
      <c r="B103" s="11">
        <f aca="true" t="shared" si="36" ref="B103:B108">C103*4.1868</f>
        <v>16.328519999999997</v>
      </c>
      <c r="C103" s="12">
        <v>3.9</v>
      </c>
      <c r="D103" s="11">
        <f aca="true" t="shared" si="37" ref="D103:D108">E103*4.1868</f>
        <v>16.7472</v>
      </c>
      <c r="E103" s="12">
        <v>4</v>
      </c>
      <c r="F103" s="11">
        <f aca="true" t="shared" si="38" ref="F103:F108">E103-C103</f>
        <v>0.10000000000000009</v>
      </c>
      <c r="G103" s="13"/>
      <c r="H103"/>
    </row>
    <row r="104" spans="1:8" ht="15.75">
      <c r="A104" s="6">
        <v>99</v>
      </c>
      <c r="B104" s="11">
        <f t="shared" si="36"/>
        <v>12.7153116</v>
      </c>
      <c r="C104" s="12">
        <v>3.037</v>
      </c>
      <c r="D104" s="11">
        <f t="shared" si="37"/>
        <v>14.9343156</v>
      </c>
      <c r="E104" s="12">
        <v>3.567</v>
      </c>
      <c r="F104" s="11">
        <f t="shared" si="38"/>
        <v>0.5300000000000002</v>
      </c>
      <c r="G104" s="13"/>
      <c r="H104"/>
    </row>
    <row r="105" spans="1:8" ht="15.75">
      <c r="A105" s="6">
        <v>100</v>
      </c>
      <c r="B105" s="11">
        <f t="shared" si="36"/>
        <v>5.11166412</v>
      </c>
      <c r="C105" s="12">
        <v>1.2209</v>
      </c>
      <c r="D105" s="11">
        <f t="shared" si="37"/>
        <v>6.358911839999999</v>
      </c>
      <c r="E105" s="12">
        <v>1.5188</v>
      </c>
      <c r="F105" s="11">
        <f t="shared" si="38"/>
        <v>0.29789999999999983</v>
      </c>
      <c r="G105" s="13"/>
      <c r="H105"/>
    </row>
    <row r="106" spans="1:8" ht="15.75">
      <c r="A106" s="6">
        <v>101</v>
      </c>
      <c r="B106" s="11">
        <f t="shared" si="36"/>
        <v>1.402578</v>
      </c>
      <c r="C106" s="12">
        <v>0.335</v>
      </c>
      <c r="D106" s="11">
        <f t="shared" si="37"/>
        <v>1.428044880888</v>
      </c>
      <c r="E106" s="12">
        <f>396.7*0.0008598</f>
        <v>0.34108266</v>
      </c>
      <c r="F106" s="11">
        <f t="shared" si="38"/>
        <v>0.006082659999999962</v>
      </c>
      <c r="G106" s="13"/>
      <c r="H106"/>
    </row>
    <row r="107" spans="1:8" ht="15.75">
      <c r="A107" s="6">
        <v>102</v>
      </c>
      <c r="B107" s="11">
        <f t="shared" si="36"/>
        <v>15.49116</v>
      </c>
      <c r="C107" s="12">
        <v>3.7</v>
      </c>
      <c r="D107" s="11">
        <f t="shared" si="37"/>
        <v>15.49116</v>
      </c>
      <c r="E107" s="12">
        <v>3.7</v>
      </c>
      <c r="F107" s="11">
        <f t="shared" si="38"/>
        <v>0</v>
      </c>
      <c r="G107" s="13"/>
      <c r="H107"/>
    </row>
    <row r="108" spans="1:8" ht="15.75">
      <c r="A108" s="6">
        <v>103</v>
      </c>
      <c r="B108" s="11">
        <f t="shared" si="36"/>
        <v>14.6538</v>
      </c>
      <c r="C108" s="12">
        <v>3.5</v>
      </c>
      <c r="D108" s="11">
        <f t="shared" si="37"/>
        <v>16.7472</v>
      </c>
      <c r="E108" s="12">
        <v>4</v>
      </c>
      <c r="F108" s="11">
        <f t="shared" si="38"/>
        <v>0.5</v>
      </c>
      <c r="G108" s="13"/>
      <c r="H108"/>
    </row>
    <row r="109" spans="1:8" ht="15.75">
      <c r="A109" s="6">
        <v>104</v>
      </c>
      <c r="B109" s="11">
        <v>0</v>
      </c>
      <c r="C109" s="12" t="s">
        <v>12</v>
      </c>
      <c r="D109" s="11">
        <v>0</v>
      </c>
      <c r="E109" s="12" t="s">
        <v>12</v>
      </c>
      <c r="F109" s="11">
        <v>0</v>
      </c>
      <c r="G109" s="13">
        <v>0.596</v>
      </c>
      <c r="H109"/>
    </row>
    <row r="110" spans="1:8" ht="15.75">
      <c r="A110" s="6">
        <v>105</v>
      </c>
      <c r="B110" s="11">
        <v>0</v>
      </c>
      <c r="C110" s="12" t="s">
        <v>12</v>
      </c>
      <c r="D110" s="11">
        <v>0</v>
      </c>
      <c r="E110" s="12" t="s">
        <v>12</v>
      </c>
      <c r="F110" s="11">
        <v>0</v>
      </c>
      <c r="G110" s="13">
        <v>0.974</v>
      </c>
      <c r="H110"/>
    </row>
    <row r="111" spans="1:8" ht="15.75">
      <c r="A111" s="6">
        <v>106</v>
      </c>
      <c r="B111" s="11">
        <f aca="true" t="shared" si="39" ref="B111:B112">C111*4.1868</f>
        <v>11.953313999999999</v>
      </c>
      <c r="C111" s="12">
        <v>2.855</v>
      </c>
      <c r="D111" s="11">
        <f aca="true" t="shared" si="40" ref="D111:D112">E111*4.1868</f>
        <v>12.016116</v>
      </c>
      <c r="E111" s="12">
        <v>2.87</v>
      </c>
      <c r="F111" s="11">
        <f aca="true" t="shared" si="41" ref="F111:F112">E111-C111</f>
        <v>0.015000000000000124</v>
      </c>
      <c r="G111" s="13"/>
      <c r="H111"/>
    </row>
    <row r="112" spans="1:8" ht="15.75">
      <c r="A112" s="6">
        <v>107</v>
      </c>
      <c r="B112" s="11">
        <f t="shared" si="39"/>
        <v>25.95816</v>
      </c>
      <c r="C112" s="12">
        <v>6.2</v>
      </c>
      <c r="D112" s="11">
        <f t="shared" si="40"/>
        <v>28.05156</v>
      </c>
      <c r="E112" s="12">
        <v>6.7</v>
      </c>
      <c r="F112" s="11">
        <f t="shared" si="41"/>
        <v>0.5</v>
      </c>
      <c r="G112" s="13"/>
      <c r="H112"/>
    </row>
    <row r="113" spans="1:8" ht="15.75">
      <c r="A113" s="6">
        <v>108</v>
      </c>
      <c r="B113" s="11">
        <v>0</v>
      </c>
      <c r="C113" s="12" t="s">
        <v>12</v>
      </c>
      <c r="D113" s="11">
        <v>0</v>
      </c>
      <c r="E113" s="12" t="s">
        <v>12</v>
      </c>
      <c r="F113" s="11">
        <v>0</v>
      </c>
      <c r="G113" s="13">
        <v>0.897</v>
      </c>
      <c r="H113"/>
    </row>
    <row r="114" spans="1:8" ht="15.75">
      <c r="A114" s="6">
        <v>109</v>
      </c>
      <c r="B114" s="11">
        <f>C114*4.1868</f>
        <v>11.8109628</v>
      </c>
      <c r="C114" s="12">
        <v>2.821</v>
      </c>
      <c r="D114" s="11">
        <f>E114*4.1868</f>
        <v>13.259595599999999</v>
      </c>
      <c r="E114" s="12">
        <v>3.167</v>
      </c>
      <c r="F114" s="11">
        <f aca="true" t="shared" si="42" ref="F114:F115">E114-C114</f>
        <v>0.34599999999999964</v>
      </c>
      <c r="G114" s="13"/>
      <c r="H114"/>
    </row>
    <row r="115" spans="1:8" ht="15.75">
      <c r="A115" s="6">
        <v>110</v>
      </c>
      <c r="B115" s="11">
        <v>0</v>
      </c>
      <c r="C115" s="12">
        <v>0</v>
      </c>
      <c r="D115" s="11">
        <v>0</v>
      </c>
      <c r="E115" s="12">
        <v>0</v>
      </c>
      <c r="F115" s="11">
        <f t="shared" si="42"/>
        <v>0</v>
      </c>
      <c r="G115" s="13"/>
      <c r="H115"/>
    </row>
    <row r="116" spans="1:8" ht="15.75">
      <c r="A116" s="6">
        <v>111</v>
      </c>
      <c r="B116" s="11">
        <v>0</v>
      </c>
      <c r="C116" s="12" t="s">
        <v>12</v>
      </c>
      <c r="D116" s="11">
        <v>0</v>
      </c>
      <c r="E116" s="12" t="s">
        <v>12</v>
      </c>
      <c r="F116" s="11">
        <v>0</v>
      </c>
      <c r="G116" s="13">
        <v>0.659</v>
      </c>
      <c r="H116"/>
    </row>
    <row r="117" spans="1:8" ht="15.75">
      <c r="A117" s="6">
        <v>112</v>
      </c>
      <c r="B117" s="11">
        <f>C117*4.1868</f>
        <v>2.114334</v>
      </c>
      <c r="C117" s="12">
        <v>0.505</v>
      </c>
      <c r="D117" s="11">
        <f>E117*4.1868</f>
        <v>2.114334</v>
      </c>
      <c r="E117" s="12">
        <v>0.505</v>
      </c>
      <c r="F117" s="11">
        <f>E117-C117</f>
        <v>0</v>
      </c>
      <c r="G117" s="13"/>
      <c r="H117"/>
    </row>
    <row r="118" spans="1:8" ht="15.75">
      <c r="A118" s="6">
        <v>113</v>
      </c>
      <c r="B118" s="11">
        <v>0</v>
      </c>
      <c r="C118" s="12" t="s">
        <v>13</v>
      </c>
      <c r="D118" s="11">
        <v>0</v>
      </c>
      <c r="E118" s="12" t="s">
        <v>13</v>
      </c>
      <c r="F118" s="11">
        <v>0</v>
      </c>
      <c r="G118" s="13">
        <v>0.596</v>
      </c>
      <c r="H118"/>
    </row>
    <row r="119" spans="1:8" ht="15.75">
      <c r="A119" s="6">
        <v>114</v>
      </c>
      <c r="B119" s="11">
        <f aca="true" t="shared" si="43" ref="B119:B122">C119*4.1868</f>
        <v>0</v>
      </c>
      <c r="C119" s="12">
        <v>0</v>
      </c>
      <c r="D119" s="11">
        <f aca="true" t="shared" si="44" ref="D119:D122">E119*4.1868</f>
        <v>0</v>
      </c>
      <c r="E119" s="12">
        <v>0</v>
      </c>
      <c r="F119" s="11">
        <f aca="true" t="shared" si="45" ref="F119:F120">E119-C119</f>
        <v>0</v>
      </c>
      <c r="G119" s="13"/>
      <c r="H119"/>
    </row>
    <row r="120" spans="1:8" ht="15.75">
      <c r="A120" s="6">
        <v>115</v>
      </c>
      <c r="B120" s="11">
        <f t="shared" si="43"/>
        <v>8.101458</v>
      </c>
      <c r="C120" s="12">
        <v>1.935</v>
      </c>
      <c r="D120" s="11">
        <f t="shared" si="44"/>
        <v>8.101458</v>
      </c>
      <c r="E120" s="12">
        <v>1.935</v>
      </c>
      <c r="F120" s="11">
        <f t="shared" si="45"/>
        <v>0</v>
      </c>
      <c r="G120" s="13"/>
      <c r="H120"/>
    </row>
    <row r="121" spans="1:8" ht="15.75">
      <c r="A121" s="6">
        <v>116</v>
      </c>
      <c r="B121" s="11" t="e">
        <f t="shared" si="43"/>
        <v>#VALUE!</v>
      </c>
      <c r="C121" s="12" t="s">
        <v>13</v>
      </c>
      <c r="D121" s="11" t="e">
        <f t="shared" si="44"/>
        <v>#VALUE!</v>
      </c>
      <c r="E121" s="12" t="s">
        <v>13</v>
      </c>
      <c r="F121" s="11">
        <v>0</v>
      </c>
      <c r="G121" s="13">
        <v>1.256</v>
      </c>
      <c r="H121"/>
    </row>
    <row r="122" spans="1:8" ht="15.75">
      <c r="A122" s="6">
        <v>117</v>
      </c>
      <c r="B122" s="11">
        <f t="shared" si="43"/>
        <v>30.83410728</v>
      </c>
      <c r="C122" s="12">
        <v>7.3646</v>
      </c>
      <c r="D122" s="11">
        <f t="shared" si="44"/>
        <v>34.789795919999996</v>
      </c>
      <c r="E122" s="12">
        <v>8.3094</v>
      </c>
      <c r="F122" s="11">
        <f>E122-C122</f>
        <v>0.9447999999999999</v>
      </c>
      <c r="G122" s="13"/>
      <c r="H122"/>
    </row>
    <row r="123" spans="1:8" ht="15.75">
      <c r="A123" s="6">
        <v>118</v>
      </c>
      <c r="B123" s="11">
        <v>0</v>
      </c>
      <c r="C123" s="12" t="s">
        <v>12</v>
      </c>
      <c r="D123" s="11">
        <v>0</v>
      </c>
      <c r="E123" s="12" t="s">
        <v>12</v>
      </c>
      <c r="F123" s="11">
        <v>0</v>
      </c>
      <c r="G123" s="13">
        <v>0.5700000000000001</v>
      </c>
      <c r="H123"/>
    </row>
    <row r="124" spans="1:8" ht="15.75">
      <c r="A124" s="6">
        <v>119</v>
      </c>
      <c r="B124" s="11">
        <f>C124*4.1868</f>
        <v>0.07890784922880001</v>
      </c>
      <c r="C124" s="12">
        <f>21.92*0.0008598</f>
        <v>0.018846816000000002</v>
      </c>
      <c r="D124" s="11">
        <f>E124*4.1868</f>
        <v>0.0822196750176</v>
      </c>
      <c r="E124" s="12">
        <f>22.84*0.0008598</f>
        <v>0.019637832</v>
      </c>
      <c r="F124" s="11">
        <f>E124-C124</f>
        <v>0.0007910159999999986</v>
      </c>
      <c r="G124" s="13"/>
      <c r="H124"/>
    </row>
    <row r="125" spans="1:8" ht="15.75">
      <c r="A125" s="6">
        <v>120</v>
      </c>
      <c r="B125" s="11">
        <v>0</v>
      </c>
      <c r="C125" s="12" t="s">
        <v>12</v>
      </c>
      <c r="D125" s="11">
        <v>0</v>
      </c>
      <c r="E125" s="12" t="s">
        <v>12</v>
      </c>
      <c r="F125" s="11">
        <v>0</v>
      </c>
      <c r="G125" s="13">
        <v>0.662</v>
      </c>
      <c r="H125"/>
    </row>
    <row r="126" spans="1:8" ht="15.75">
      <c r="A126" s="6">
        <v>121</v>
      </c>
      <c r="B126" s="11">
        <v>0</v>
      </c>
      <c r="C126" s="12" t="s">
        <v>12</v>
      </c>
      <c r="D126" s="11">
        <v>0</v>
      </c>
      <c r="E126" s="12" t="s">
        <v>12</v>
      </c>
      <c r="F126" s="11">
        <v>0</v>
      </c>
      <c r="G126" s="13">
        <v>0.596</v>
      </c>
      <c r="H126"/>
    </row>
    <row r="127" spans="1:8" ht="15.75">
      <c r="A127" s="6">
        <v>122</v>
      </c>
      <c r="B127" s="11">
        <f>C127*4.1868</f>
        <v>0.10467</v>
      </c>
      <c r="C127" s="12">
        <v>0.025</v>
      </c>
      <c r="D127" s="11">
        <f>E127*4.1868</f>
        <v>0.10467</v>
      </c>
      <c r="E127" s="12">
        <v>0.025</v>
      </c>
      <c r="F127" s="11">
        <f>E127-C127</f>
        <v>0</v>
      </c>
      <c r="G127" s="13"/>
      <c r="H127"/>
    </row>
    <row r="128" spans="1:8" ht="15.75">
      <c r="A128" s="6">
        <v>123</v>
      </c>
      <c r="B128" s="11">
        <v>0</v>
      </c>
      <c r="C128" s="12" t="s">
        <v>12</v>
      </c>
      <c r="D128" s="11">
        <v>0</v>
      </c>
      <c r="E128" s="12" t="s">
        <v>12</v>
      </c>
      <c r="F128" s="11">
        <v>0</v>
      </c>
      <c r="G128" s="13">
        <v>0.969</v>
      </c>
      <c r="H128"/>
    </row>
    <row r="129" spans="1:8" ht="15.75">
      <c r="A129" s="6">
        <v>124</v>
      </c>
      <c r="B129" s="11">
        <f aca="true" t="shared" si="46" ref="B129:B131">C129*4.1868</f>
        <v>18.35</v>
      </c>
      <c r="C129" s="12">
        <f>18.35/4.1868</f>
        <v>4.382822203114551</v>
      </c>
      <c r="D129" s="11">
        <f aca="true" t="shared" si="47" ref="D129:D131">E129*4.1868</f>
        <v>18.35</v>
      </c>
      <c r="E129" s="12">
        <f>18.35/4.1868</f>
        <v>4.382822203114551</v>
      </c>
      <c r="F129" s="11">
        <f aca="true" t="shared" si="48" ref="F129:F131">E129-C129</f>
        <v>0</v>
      </c>
      <c r="G129" s="13"/>
      <c r="H129"/>
    </row>
    <row r="130" spans="1:8" ht="15.75">
      <c r="A130" s="6">
        <v>125</v>
      </c>
      <c r="B130" s="11">
        <f t="shared" si="46"/>
        <v>23.86476</v>
      </c>
      <c r="C130" s="12">
        <v>5.7</v>
      </c>
      <c r="D130" s="11">
        <f t="shared" si="47"/>
        <v>24.70212</v>
      </c>
      <c r="E130" s="12">
        <v>5.9</v>
      </c>
      <c r="F130" s="11">
        <f t="shared" si="48"/>
        <v>0.20000000000000018</v>
      </c>
      <c r="G130" s="13"/>
      <c r="H130"/>
    </row>
    <row r="131" spans="1:8" ht="15.75">
      <c r="A131" s="6">
        <v>126</v>
      </c>
      <c r="B131" s="11">
        <f t="shared" si="46"/>
        <v>70.578</v>
      </c>
      <c r="C131" s="12">
        <f>70.578/4.1868</f>
        <v>16.85726569217541</v>
      </c>
      <c r="D131" s="11">
        <f t="shared" si="47"/>
        <v>71.039</v>
      </c>
      <c r="E131" s="12">
        <f>71.039/4.1868</f>
        <v>16.967373650520685</v>
      </c>
      <c r="F131" s="11">
        <f t="shared" si="48"/>
        <v>0.11010795834527443</v>
      </c>
      <c r="G131" s="13"/>
      <c r="H131"/>
    </row>
    <row r="132" spans="1:8" ht="15.75">
      <c r="A132" s="6">
        <v>127</v>
      </c>
      <c r="B132" s="11">
        <v>0</v>
      </c>
      <c r="C132" s="12" t="s">
        <v>12</v>
      </c>
      <c r="D132" s="11">
        <v>0</v>
      </c>
      <c r="E132" s="12" t="s">
        <v>12</v>
      </c>
      <c r="F132" s="11">
        <v>0</v>
      </c>
      <c r="G132" s="13">
        <v>0.5670000000000001</v>
      </c>
      <c r="H132"/>
    </row>
    <row r="133" spans="1:8" ht="15.75">
      <c r="A133" s="6">
        <v>128</v>
      </c>
      <c r="B133" s="11">
        <v>0</v>
      </c>
      <c r="C133" s="12" t="s">
        <v>12</v>
      </c>
      <c r="D133" s="11">
        <v>0</v>
      </c>
      <c r="E133" s="12" t="s">
        <v>12</v>
      </c>
      <c r="F133" s="11">
        <v>0</v>
      </c>
      <c r="G133" s="13">
        <v>0.594</v>
      </c>
      <c r="H133"/>
    </row>
    <row r="134" spans="1:8" ht="15.75">
      <c r="A134" s="6">
        <v>129</v>
      </c>
      <c r="B134" s="11">
        <v>0</v>
      </c>
      <c r="C134" s="12" t="s">
        <v>12</v>
      </c>
      <c r="D134" s="11">
        <v>0</v>
      </c>
      <c r="E134" s="12" t="s">
        <v>12</v>
      </c>
      <c r="F134" s="11">
        <v>0</v>
      </c>
      <c r="G134" s="13">
        <v>0.659</v>
      </c>
      <c r="H134"/>
    </row>
    <row r="135" spans="1:8" ht="15.75">
      <c r="A135" s="6">
        <v>130</v>
      </c>
      <c r="B135" s="11">
        <f aca="true" t="shared" si="49" ref="B135:B139">C135*4.1868</f>
        <v>5.86152</v>
      </c>
      <c r="C135" s="12">
        <v>1.4</v>
      </c>
      <c r="D135" s="11">
        <f aca="true" t="shared" si="50" ref="D135:D139">E135*4.1868</f>
        <v>5.86152</v>
      </c>
      <c r="E135" s="12">
        <v>1.4</v>
      </c>
      <c r="F135" s="11">
        <f aca="true" t="shared" si="51" ref="F135:F139">E135-C135</f>
        <v>0</v>
      </c>
      <c r="G135" s="13"/>
      <c r="H135"/>
    </row>
    <row r="136" spans="1:8" ht="15.75">
      <c r="A136" s="6">
        <v>131</v>
      </c>
      <c r="B136" s="11">
        <f t="shared" si="49"/>
        <v>8.1893808</v>
      </c>
      <c r="C136" s="12">
        <v>1.956</v>
      </c>
      <c r="D136" s="11">
        <f t="shared" si="50"/>
        <v>8.1893808</v>
      </c>
      <c r="E136" s="12">
        <v>1.956</v>
      </c>
      <c r="F136" s="11">
        <f t="shared" si="51"/>
        <v>0</v>
      </c>
      <c r="G136" s="13"/>
      <c r="H136"/>
    </row>
    <row r="137" spans="1:8" ht="15.75">
      <c r="A137" s="6">
        <v>132</v>
      </c>
      <c r="B137" s="11">
        <f t="shared" si="49"/>
        <v>6.69888</v>
      </c>
      <c r="C137" s="12">
        <v>1.6</v>
      </c>
      <c r="D137" s="11">
        <f t="shared" si="50"/>
        <v>6.69888</v>
      </c>
      <c r="E137" s="12">
        <v>1.6</v>
      </c>
      <c r="F137" s="11">
        <f t="shared" si="51"/>
        <v>0</v>
      </c>
      <c r="G137" s="13"/>
      <c r="H137"/>
    </row>
    <row r="138" spans="1:8" ht="15.75">
      <c r="A138" s="6">
        <v>133</v>
      </c>
      <c r="B138" s="11">
        <f t="shared" si="49"/>
        <v>9.051861599999999</v>
      </c>
      <c r="C138" s="12">
        <v>2.162</v>
      </c>
      <c r="D138" s="11">
        <f t="shared" si="50"/>
        <v>9.051861599999999</v>
      </c>
      <c r="E138" s="12">
        <v>2.162</v>
      </c>
      <c r="F138" s="11">
        <f t="shared" si="51"/>
        <v>0</v>
      </c>
      <c r="G138" s="13"/>
      <c r="H138"/>
    </row>
    <row r="139" spans="1:8" ht="15.75">
      <c r="A139" s="6">
        <v>134</v>
      </c>
      <c r="B139" s="11">
        <f t="shared" si="49"/>
        <v>28.851238799999997</v>
      </c>
      <c r="C139" s="12">
        <v>6.891</v>
      </c>
      <c r="D139" s="11">
        <f t="shared" si="50"/>
        <v>31.823866799999998</v>
      </c>
      <c r="E139" s="12">
        <v>7.601</v>
      </c>
      <c r="F139" s="11">
        <f t="shared" si="51"/>
        <v>0.71</v>
      </c>
      <c r="G139" s="13"/>
      <c r="H139"/>
    </row>
    <row r="140" spans="1:8" ht="15.75">
      <c r="A140" s="6">
        <v>135</v>
      </c>
      <c r="B140" s="11">
        <v>0</v>
      </c>
      <c r="C140" s="12" t="s">
        <v>12</v>
      </c>
      <c r="D140" s="11">
        <v>0</v>
      </c>
      <c r="E140" s="12" t="s">
        <v>12</v>
      </c>
      <c r="F140" s="11">
        <v>0</v>
      </c>
      <c r="G140" s="13">
        <v>0.902</v>
      </c>
      <c r="H140"/>
    </row>
    <row r="141" spans="1:8" ht="15.75">
      <c r="A141" s="6">
        <v>136</v>
      </c>
      <c r="B141" s="11">
        <f aca="true" t="shared" si="52" ref="B141:B148">C141*4.1868</f>
        <v>12.5604</v>
      </c>
      <c r="C141" s="12">
        <v>3</v>
      </c>
      <c r="D141" s="11">
        <f aca="true" t="shared" si="53" ref="D141:D148">E141*4.1868</f>
        <v>15.07248</v>
      </c>
      <c r="E141" s="12">
        <v>3.6</v>
      </c>
      <c r="F141" s="11">
        <f aca="true" t="shared" si="54" ref="F141:F155">E141-C141</f>
        <v>0.6000000000000001</v>
      </c>
      <c r="G141" s="13"/>
      <c r="H141"/>
    </row>
    <row r="142" spans="1:8" ht="15.75">
      <c r="A142" s="6">
        <v>137</v>
      </c>
      <c r="B142" s="11">
        <f t="shared" si="52"/>
        <v>36.839653199999994</v>
      </c>
      <c r="C142" s="12">
        <v>8.799</v>
      </c>
      <c r="D142" s="11">
        <f t="shared" si="53"/>
        <v>38.9414268</v>
      </c>
      <c r="E142" s="12">
        <v>9.301</v>
      </c>
      <c r="F142" s="11">
        <f t="shared" si="54"/>
        <v>0.5020000000000007</v>
      </c>
      <c r="G142" s="13"/>
      <c r="H142"/>
    </row>
    <row r="143" spans="1:8" ht="15.75">
      <c r="A143" s="6">
        <v>138</v>
      </c>
      <c r="B143" s="11">
        <f t="shared" si="52"/>
        <v>2.93076</v>
      </c>
      <c r="C143" s="12">
        <v>0.7</v>
      </c>
      <c r="D143" s="11">
        <f t="shared" si="53"/>
        <v>2.93076</v>
      </c>
      <c r="E143" s="12">
        <v>0.7</v>
      </c>
      <c r="F143" s="11">
        <f t="shared" si="54"/>
        <v>0</v>
      </c>
      <c r="G143" s="13"/>
      <c r="H143"/>
    </row>
    <row r="144" spans="1:8" ht="15.75">
      <c r="A144" s="6">
        <v>139</v>
      </c>
      <c r="B144" s="11">
        <f t="shared" si="52"/>
        <v>11.30436</v>
      </c>
      <c r="C144" s="12">
        <v>2.7</v>
      </c>
      <c r="D144" s="11">
        <f t="shared" si="53"/>
        <v>11.30436</v>
      </c>
      <c r="E144" s="12">
        <v>2.7</v>
      </c>
      <c r="F144" s="11">
        <f t="shared" si="54"/>
        <v>0</v>
      </c>
      <c r="G144" s="13"/>
      <c r="H144"/>
    </row>
    <row r="145" spans="1:8" ht="15.75">
      <c r="A145" s="6">
        <v>140</v>
      </c>
      <c r="B145" s="11">
        <f t="shared" si="52"/>
        <v>9.917691839999998</v>
      </c>
      <c r="C145" s="12">
        <v>2.3688</v>
      </c>
      <c r="D145" s="11">
        <f t="shared" si="53"/>
        <v>10.90912608</v>
      </c>
      <c r="E145" s="12">
        <v>2.6056</v>
      </c>
      <c r="F145" s="11">
        <f t="shared" si="54"/>
        <v>0.23680000000000012</v>
      </c>
      <c r="G145" s="13"/>
      <c r="H145"/>
    </row>
    <row r="146" spans="1:8" ht="15.75">
      <c r="A146" s="6">
        <v>141</v>
      </c>
      <c r="B146" s="11">
        <f t="shared" si="52"/>
        <v>40.750124400000004</v>
      </c>
      <c r="C146" s="12">
        <v>9.733</v>
      </c>
      <c r="D146" s="11">
        <f t="shared" si="53"/>
        <v>43.103106</v>
      </c>
      <c r="E146" s="12">
        <v>10.295</v>
      </c>
      <c r="F146" s="11">
        <f t="shared" si="54"/>
        <v>0.5619999999999994</v>
      </c>
      <c r="G146" s="13"/>
      <c r="H146"/>
    </row>
    <row r="147" spans="1:8" ht="15.75">
      <c r="A147" s="6">
        <v>142</v>
      </c>
      <c r="B147" s="11">
        <f t="shared" si="52"/>
        <v>5.024159999999999</v>
      </c>
      <c r="C147" s="12">
        <v>1.2</v>
      </c>
      <c r="D147" s="11">
        <f t="shared" si="53"/>
        <v>6.2802</v>
      </c>
      <c r="E147" s="12">
        <v>1.5</v>
      </c>
      <c r="F147" s="11">
        <f t="shared" si="54"/>
        <v>0.30000000000000004</v>
      </c>
      <c r="G147" s="13"/>
      <c r="H147"/>
    </row>
    <row r="148" spans="1:8" ht="15.75">
      <c r="A148" s="6">
        <v>143</v>
      </c>
      <c r="B148" s="11">
        <f t="shared" si="52"/>
        <v>84.99204</v>
      </c>
      <c r="C148" s="12">
        <v>20.3</v>
      </c>
      <c r="D148" s="11">
        <f t="shared" si="53"/>
        <v>87.08544</v>
      </c>
      <c r="E148" s="12">
        <v>20.8</v>
      </c>
      <c r="F148" s="11">
        <f t="shared" si="54"/>
        <v>0.5</v>
      </c>
      <c r="G148" s="13"/>
      <c r="H148"/>
    </row>
    <row r="149" spans="1:8" ht="15.75">
      <c r="A149" s="6">
        <v>144</v>
      </c>
      <c r="B149" s="11">
        <v>0</v>
      </c>
      <c r="C149" s="12">
        <f>6125.3*0.0008598</f>
        <v>5.26653294</v>
      </c>
      <c r="D149" s="11">
        <v>0</v>
      </c>
      <c r="E149" s="12">
        <f>6442.9*0.0008598</f>
        <v>5.539605419999999</v>
      </c>
      <c r="F149" s="11">
        <f t="shared" si="54"/>
        <v>0.27307247999999884</v>
      </c>
      <c r="G149" s="13"/>
      <c r="H149"/>
    </row>
    <row r="150" spans="1:8" ht="15.75">
      <c r="A150" s="6">
        <v>145</v>
      </c>
      <c r="B150" s="11">
        <f aca="true" t="shared" si="55" ref="B150:B151">C150*4.1868</f>
        <v>39.23492148</v>
      </c>
      <c r="C150" s="16">
        <v>9.3711</v>
      </c>
      <c r="D150" s="11">
        <f aca="true" t="shared" si="56" ref="D150:D151">E150*4.1868</f>
        <v>41.13614736</v>
      </c>
      <c r="E150" s="16">
        <v>9.8252</v>
      </c>
      <c r="F150" s="11">
        <f t="shared" si="54"/>
        <v>0.4541000000000004</v>
      </c>
      <c r="G150" s="13"/>
      <c r="H150"/>
    </row>
    <row r="151" spans="1:8" ht="15.75">
      <c r="A151" s="6">
        <v>146</v>
      </c>
      <c r="B151" s="11">
        <f t="shared" si="55"/>
        <v>24.325307999999996</v>
      </c>
      <c r="C151" s="17">
        <v>5.81</v>
      </c>
      <c r="D151" s="11">
        <f t="shared" si="56"/>
        <v>26.820640799999996</v>
      </c>
      <c r="E151" s="17">
        <v>6.406</v>
      </c>
      <c r="F151" s="11">
        <f t="shared" si="54"/>
        <v>0.5960000000000001</v>
      </c>
      <c r="G151" s="13"/>
      <c r="H151"/>
    </row>
    <row r="152" spans="1:8" ht="15.75">
      <c r="A152" s="6">
        <v>147</v>
      </c>
      <c r="B152" s="11">
        <v>0</v>
      </c>
      <c r="C152" s="12">
        <f>15094.3*0.0008598</f>
        <v>12.978079139999998</v>
      </c>
      <c r="D152" s="11">
        <v>0</v>
      </c>
      <c r="E152" s="12">
        <f>15841.8*0.0008598</f>
        <v>13.620779639999999</v>
      </c>
      <c r="F152" s="11">
        <f t="shared" si="54"/>
        <v>0.6427005000000001</v>
      </c>
      <c r="G152" s="13"/>
      <c r="H152"/>
    </row>
    <row r="153" spans="1:8" ht="15.75">
      <c r="A153" s="6">
        <v>148</v>
      </c>
      <c r="B153" s="11">
        <f>C153*4.1868</f>
        <v>15.49116</v>
      </c>
      <c r="C153" s="18">
        <v>3.7</v>
      </c>
      <c r="D153" s="11">
        <f>E153*4.1868</f>
        <v>16.328519999999997</v>
      </c>
      <c r="E153" s="18">
        <v>3.9</v>
      </c>
      <c r="F153" s="11">
        <f t="shared" si="54"/>
        <v>0.19999999999999973</v>
      </c>
      <c r="G153" s="13"/>
      <c r="H153"/>
    </row>
    <row r="154" spans="1:8" ht="15.75">
      <c r="A154" s="6">
        <v>149</v>
      </c>
      <c r="B154" s="11">
        <v>0</v>
      </c>
      <c r="C154" s="12">
        <f>17936.4*0.0008598</f>
        <v>15.421716720000001</v>
      </c>
      <c r="D154" s="11">
        <v>0</v>
      </c>
      <c r="E154" s="12">
        <f>18058.2*0.0008598</f>
        <v>15.52644036</v>
      </c>
      <c r="F154" s="11">
        <f t="shared" si="54"/>
        <v>0.10472363999999956</v>
      </c>
      <c r="G154" s="13"/>
      <c r="H154"/>
    </row>
    <row r="155" spans="1:8" ht="15.75">
      <c r="A155" s="6">
        <v>150</v>
      </c>
      <c r="B155" s="11">
        <f>C155*4.1868</f>
        <v>118.806</v>
      </c>
      <c r="C155" s="15">
        <f>118.806/4.1868</f>
        <v>28.376325594726282</v>
      </c>
      <c r="D155" s="11">
        <f>E155*4.1868</f>
        <v>118.812</v>
      </c>
      <c r="E155" s="15">
        <f>118.812/4.1868</f>
        <v>28.377758670106047</v>
      </c>
      <c r="F155" s="11">
        <f t="shared" si="54"/>
        <v>0.0014330753797651141</v>
      </c>
      <c r="G155" s="13"/>
      <c r="H155"/>
    </row>
    <row r="156" spans="1:8" ht="15.75">
      <c r="A156" s="6">
        <v>151</v>
      </c>
      <c r="B156" s="11">
        <v>0</v>
      </c>
      <c r="C156" s="12" t="s">
        <v>12</v>
      </c>
      <c r="D156" s="11">
        <v>0</v>
      </c>
      <c r="E156" s="12" t="s">
        <v>12</v>
      </c>
      <c r="F156" s="11">
        <v>0</v>
      </c>
      <c r="G156" s="13">
        <v>0.546</v>
      </c>
      <c r="H156"/>
    </row>
    <row r="157" spans="1:8" ht="15.75">
      <c r="A157" s="6">
        <f>'Лист1'!$C$9</f>
        <v>0</v>
      </c>
      <c r="B157" s="11">
        <f>C157*4.1868</f>
        <v>106.351</v>
      </c>
      <c r="C157" s="12">
        <f>106.351/4.1868</f>
        <v>25.40149995223082</v>
      </c>
      <c r="D157" s="11">
        <f>E157*4.1868</f>
        <v>106.351</v>
      </c>
      <c r="E157" s="12">
        <f>106.351/4.1868</f>
        <v>25.40149995223082</v>
      </c>
      <c r="F157" s="11">
        <f>E157-C157</f>
        <v>0</v>
      </c>
      <c r="G157" s="13"/>
      <c r="H157"/>
    </row>
    <row r="158" spans="1:9" ht="15.75">
      <c r="A158" s="19" t="s">
        <v>14</v>
      </c>
      <c r="B158" s="19"/>
      <c r="C158" s="19"/>
      <c r="D158" s="19"/>
      <c r="E158" s="19"/>
      <c r="F158" s="20">
        <v>54.158</v>
      </c>
      <c r="G158" s="20"/>
      <c r="I158" s="3"/>
    </row>
    <row r="159" spans="1:7" ht="15.75">
      <c r="A159" s="21" t="s">
        <v>15</v>
      </c>
      <c r="B159" s="21"/>
      <c r="C159" s="22"/>
      <c r="D159" s="21"/>
      <c r="E159" s="22"/>
      <c r="F159" s="23">
        <v>24.371</v>
      </c>
      <c r="G159" s="23"/>
    </row>
    <row r="160" spans="1:7" ht="15.75">
      <c r="A160" s="24" t="s">
        <v>16</v>
      </c>
      <c r="B160" s="25"/>
      <c r="C160" s="26"/>
      <c r="D160" s="25"/>
      <c r="E160" s="27"/>
      <c r="F160" s="23">
        <v>25.337</v>
      </c>
      <c r="G160" s="23"/>
    </row>
    <row r="161" spans="1:9" ht="15.75">
      <c r="A161" s="19" t="s">
        <v>17</v>
      </c>
      <c r="B161" s="19"/>
      <c r="C161" s="19"/>
      <c r="D161" s="19"/>
      <c r="E161" s="19"/>
      <c r="F161" s="11">
        <f>F158-F159-F160</f>
        <v>4.450000000000003</v>
      </c>
      <c r="G161" s="11"/>
      <c r="I161" s="3"/>
    </row>
    <row r="162" spans="1:7" ht="15.75">
      <c r="A162" s="19" t="s">
        <v>18</v>
      </c>
      <c r="B162" s="19"/>
      <c r="C162" s="19"/>
      <c r="D162" s="19"/>
      <c r="E162" s="19"/>
      <c r="F162" s="28">
        <f>F161/7541.5</f>
        <v>0.0005900682888019628</v>
      </c>
      <c r="G162" s="28"/>
    </row>
  </sheetData>
  <sheetProtection selectLockedCells="1" selectUnlockedCells="1"/>
  <mergeCells count="17">
    <mergeCell ref="A1:F1"/>
    <mergeCell ref="A2:A5"/>
    <mergeCell ref="B2:G2"/>
    <mergeCell ref="B3:C3"/>
    <mergeCell ref="D3:E3"/>
    <mergeCell ref="F3:F5"/>
    <mergeCell ref="G3:G5"/>
    <mergeCell ref="B5:C5"/>
    <mergeCell ref="D5:E5"/>
    <mergeCell ref="A158:E158"/>
    <mergeCell ref="F158:G158"/>
    <mergeCell ref="F159:G159"/>
    <mergeCell ref="F160:G160"/>
    <mergeCell ref="A161:E161"/>
    <mergeCell ref="F161:G161"/>
    <mergeCell ref="A162:E162"/>
    <mergeCell ref="F162:G162"/>
  </mergeCells>
  <printOptions/>
  <pageMargins left="0.7083333333333334" right="0.25972222222222224" top="0.7479166666666667" bottom="0.7479166666666667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2020-05-08T06:39:24Z</dcterms:modified>
  <cp:category/>
  <cp:version/>
  <cp:contentType/>
  <cp:contentStatus/>
  <cp:revision>1</cp:revision>
</cp:coreProperties>
</file>