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Шумилова 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<sst xmlns="http://schemas.openxmlformats.org/spreadsheetml/2006/main" count="96" uniqueCount="19">
  <si>
    <t>Квартира</t>
  </si>
  <si>
    <t>Начало периода</t>
  </si>
  <si>
    <t>Конец периода</t>
  </si>
  <si>
    <t>Гкал</t>
  </si>
  <si>
    <t>Расход по ИПУ</t>
  </si>
  <si>
    <t>Расход по ОДПУ</t>
  </si>
  <si>
    <t>Расход на ОДН</t>
  </si>
  <si>
    <t>ОДН на 1 м2</t>
  </si>
  <si>
    <t>Приращение за период по счетчикам</t>
  </si>
  <si>
    <t>Показания прибора</t>
  </si>
  <si>
    <t>По нормативу, по среднему</t>
  </si>
  <si>
    <t xml:space="preserve"> кДж</t>
  </si>
  <si>
    <t>кДж</t>
  </si>
  <si>
    <t xml:space="preserve">Корректировка </t>
  </si>
  <si>
    <t>н/п</t>
  </si>
  <si>
    <t>н/р</t>
  </si>
  <si>
    <t>Показания приборов учета отопления за ЯНВАРЬ 2020 г по адресу: г.Белгород ул.Шумилова д.6</t>
  </si>
  <si>
    <t>26.12.2019.  0:00:00</t>
  </si>
  <si>
    <t>27.01.2020. 0:00:00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</si>
</sst>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0"/>
    <numFmt numFmtId="183" formatCode="0.0000000"/>
    <numFmt numFmtId="184" formatCode="0.00000"/>
    <numFmt numFmtId="185" formatCode="0.0000"/>
    <numFmt numFmtId="186" formatCode="#,##0.000"/>
    <numFmt numFmtId="187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10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12"/>
      <color rgb="FFFF0000"/>
      <name val="Times New Roman"/>
      <family val="1"/>
    </font>
    <font>
      <b/>
      <i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180" fontId="40" fillId="0" borderId="10" xfId="0" applyNumberFormat="1" applyFont="1" applyBorder="1" applyAlignment="1">
      <alignment horizontal="center" vertical="center" wrapText="1"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180" fontId="38" fillId="0" borderId="0" xfId="0" applyNumberFormat="1" applyFont="1" applyAlignment="1">
      <alignment horizontal="center"/>
    </xf>
    <xf numFmtId="180" fontId="42" fillId="0" borderId="0" xfId="0" applyNumberFormat="1" applyFont="1" applyAlignment="1">
      <alignment horizontal="center"/>
    </xf>
    <xf numFmtId="180" fontId="42" fillId="33" borderId="13" xfId="0" applyNumberFormat="1" applyFont="1" applyFill="1" applyBorder="1" applyAlignment="1">
      <alignment horizontal="center"/>
    </xf>
    <xf numFmtId="180" fontId="2" fillId="34" borderId="13" xfId="0" applyNumberFormat="1" applyFont="1" applyFill="1" applyBorder="1" applyAlignment="1">
      <alignment/>
    </xf>
    <xf numFmtId="180" fontId="2" fillId="35" borderId="13" xfId="0" applyNumberFormat="1" applyFont="1" applyFill="1" applyBorder="1" applyAlignment="1">
      <alignment/>
    </xf>
    <xf numFmtId="180" fontId="2" fillId="36" borderId="13" xfId="0" applyNumberFormat="1" applyFont="1" applyFill="1" applyBorder="1" applyAlignment="1">
      <alignment/>
    </xf>
    <xf numFmtId="180" fontId="4" fillId="34" borderId="13" xfId="0" applyNumberFormat="1" applyFont="1" applyFill="1" applyBorder="1" applyAlignment="1">
      <alignment horizontal="right" vertical="center"/>
    </xf>
    <xf numFmtId="180" fontId="2" fillId="34" borderId="13" xfId="0" applyNumberFormat="1" applyFont="1" applyFill="1" applyBorder="1" applyAlignment="1">
      <alignment horizontal="right" vertical="center"/>
    </xf>
    <xf numFmtId="0" fontId="2" fillId="34" borderId="13" xfId="0" applyFont="1" applyFill="1" applyBorder="1" applyAlignment="1">
      <alignment horizontal="right" vertical="center"/>
    </xf>
    <xf numFmtId="187" fontId="3" fillId="34" borderId="13" xfId="0" applyNumberFormat="1" applyFont="1" applyFill="1" applyBorder="1" applyAlignment="1">
      <alignment horizontal="right" vertical="center"/>
    </xf>
    <xf numFmtId="180" fontId="40" fillId="36" borderId="10" xfId="0" applyNumberFormat="1" applyFont="1" applyFill="1" applyBorder="1" applyAlignment="1">
      <alignment horizontal="center" vertical="center" wrapText="1"/>
    </xf>
    <xf numFmtId="0" fontId="40" fillId="36" borderId="10" xfId="0" applyFont="1" applyFill="1" applyBorder="1" applyAlignment="1">
      <alignment vertical="center"/>
    </xf>
    <xf numFmtId="0" fontId="40" fillId="36" borderId="14" xfId="0" applyFont="1" applyFill="1" applyBorder="1" applyAlignment="1">
      <alignment vertical="center"/>
    </xf>
    <xf numFmtId="0" fontId="40" fillId="36" borderId="0" xfId="0" applyFont="1" applyFill="1" applyAlignment="1">
      <alignment/>
    </xf>
    <xf numFmtId="0" fontId="0" fillId="36" borderId="0" xfId="0" applyFill="1" applyAlignment="1">
      <alignment/>
    </xf>
    <xf numFmtId="0" fontId="40" fillId="36" borderId="12" xfId="0" applyFont="1" applyFill="1" applyBorder="1" applyAlignment="1">
      <alignment vertical="center"/>
    </xf>
    <xf numFmtId="180" fontId="2" fillId="35" borderId="13" xfId="0" applyNumberFormat="1" applyFont="1" applyFill="1" applyBorder="1" applyAlignment="1">
      <alignment horizontal="left"/>
    </xf>
    <xf numFmtId="180" fontId="2" fillId="34" borderId="13" xfId="0" applyNumberFormat="1" applyFont="1" applyFill="1" applyBorder="1" applyAlignment="1">
      <alignment horizontal="left"/>
    </xf>
    <xf numFmtId="0" fontId="40" fillId="0" borderId="11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40" fillId="0" borderId="14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4" xfId="0" applyNumberFormat="1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wrapText="1"/>
    </xf>
    <xf numFmtId="180" fontId="40" fillId="36" borderId="11" xfId="0" applyNumberFormat="1" applyFont="1" applyFill="1" applyBorder="1" applyAlignment="1">
      <alignment horizontal="center" vertical="center" wrapText="1"/>
    </xf>
    <xf numFmtId="180" fontId="40" fillId="36" borderId="14" xfId="0" applyNumberFormat="1" applyFont="1" applyFill="1" applyBorder="1" applyAlignment="1">
      <alignment horizontal="center" vertical="center" wrapText="1"/>
    </xf>
    <xf numFmtId="180" fontId="42" fillId="0" borderId="15" xfId="0" applyNumberFormat="1" applyFont="1" applyBorder="1" applyAlignment="1">
      <alignment horizontal="center" vertical="center" wrapText="1"/>
    </xf>
    <xf numFmtId="180" fontId="42" fillId="0" borderId="16" xfId="0" applyNumberFormat="1" applyFont="1" applyBorder="1" applyAlignment="1">
      <alignment horizontal="center" vertical="center" wrapText="1"/>
    </xf>
    <xf numFmtId="180" fontId="42" fillId="0" borderId="17" xfId="0" applyNumberFormat="1" applyFont="1" applyBorder="1" applyAlignment="1">
      <alignment horizontal="center" vertical="center" wrapText="1"/>
    </xf>
    <xf numFmtId="180" fontId="42" fillId="0" borderId="11" xfId="0" applyNumberFormat="1" applyFont="1" applyBorder="1" applyAlignment="1">
      <alignment horizontal="center" vertical="center"/>
    </xf>
    <xf numFmtId="180" fontId="42" fillId="0" borderId="14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left" vertical="center"/>
    </xf>
    <xf numFmtId="184" fontId="40" fillId="0" borderId="11" xfId="0" applyNumberFormat="1" applyFont="1" applyBorder="1" applyAlignment="1">
      <alignment horizontal="center" vertical="center"/>
    </xf>
    <xf numFmtId="184" fontId="40" fillId="0" borderId="14" xfId="0" applyNumberFormat="1" applyFont="1" applyBorder="1" applyAlignment="1">
      <alignment horizontal="center" vertical="center"/>
    </xf>
    <xf numFmtId="0" fontId="40" fillId="0" borderId="11" xfId="0" applyFont="1" applyBorder="1" applyAlignment="1">
      <alignment horizontal="left" vertical="center"/>
    </xf>
    <xf numFmtId="0" fontId="40" fillId="0" borderId="12" xfId="0" applyFont="1" applyBorder="1" applyAlignment="1">
      <alignment horizontal="left" vertical="center"/>
    </xf>
    <xf numFmtId="0" fontId="40" fillId="0" borderId="14" xfId="0" applyFont="1" applyBorder="1" applyAlignment="1">
      <alignment horizontal="left" vertical="center"/>
    </xf>
    <xf numFmtId="180" fontId="40" fillId="37" borderId="11" xfId="0" applyNumberFormat="1" applyFont="1" applyFill="1" applyBorder="1" applyAlignment="1">
      <alignment horizontal="center" vertical="center"/>
    </xf>
    <xf numFmtId="180" fontId="40" fillId="37" borderId="14" xfId="0" applyNumberFormat="1" applyFont="1" applyFill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/>
    </xf>
    <xf numFmtId="180" fontId="4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cel\&#1064;&#1091;&#1084;&#1080;&#1083;&#1086;&#1074;&#1072;%206,%20&#1082;&#1074;.%20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Шумилова 6, кв. 152"/>
    </sheetNames>
    <sheetDataSet>
      <sheetData sheetId="0">
        <row r="9">
          <cell r="C9" t="str">
            <v>152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zoomScale="120" zoomScaleNormal="120" zoomScalePageLayoutView="0" workbookViewId="0" topLeftCell="A139">
      <selection activeCell="F161" sqref="F161:G161"/>
    </sheetView>
  </sheetViews>
  <sheetFormatPr defaultColWidth="9.140625" defaultRowHeight="15"/>
  <cols>
    <col min="1" max="1" width="13.00390625" style="0" customWidth="1"/>
    <col min="2" max="2" width="17.00390625" style="0" customWidth="1"/>
    <col min="3" max="3" width="15.8515625" style="26" customWidth="1"/>
    <col min="4" max="4" width="14.140625" style="0" customWidth="1"/>
    <col min="5" max="5" width="14.28125" style="26" customWidth="1"/>
    <col min="6" max="6" width="14.28125" style="0" customWidth="1"/>
    <col min="7" max="7" width="12.7109375" style="12" customWidth="1"/>
    <col min="8" max="8" width="11.28125" style="5" customWidth="1"/>
  </cols>
  <sheetData>
    <row r="1" spans="1:8" ht="39.75" customHeight="1">
      <c r="A1" s="38" t="s">
        <v>16</v>
      </c>
      <c r="B1" s="38"/>
      <c r="C1" s="38"/>
      <c r="D1" s="38"/>
      <c r="E1" s="38"/>
      <c r="F1" s="38"/>
      <c r="H1"/>
    </row>
    <row r="2" spans="1:8" ht="17.25" customHeight="1">
      <c r="A2" s="35" t="s">
        <v>0</v>
      </c>
      <c r="B2" s="30" t="s">
        <v>9</v>
      </c>
      <c r="C2" s="31"/>
      <c r="D2" s="31"/>
      <c r="E2" s="31"/>
      <c r="F2" s="31"/>
      <c r="G2" s="32"/>
      <c r="H2"/>
    </row>
    <row r="3" spans="1:8" ht="16.5" customHeight="1">
      <c r="A3" s="36"/>
      <c r="B3" s="33" t="s">
        <v>1</v>
      </c>
      <c r="C3" s="34"/>
      <c r="D3" s="33" t="s">
        <v>2</v>
      </c>
      <c r="E3" s="34"/>
      <c r="F3" s="35" t="s">
        <v>8</v>
      </c>
      <c r="G3" s="41" t="s">
        <v>10</v>
      </c>
      <c r="H3"/>
    </row>
    <row r="4" spans="1:8" ht="18.75" customHeight="1">
      <c r="A4" s="36"/>
      <c r="B4" s="7" t="s">
        <v>11</v>
      </c>
      <c r="C4" s="22" t="s">
        <v>3</v>
      </c>
      <c r="D4" s="4" t="s">
        <v>12</v>
      </c>
      <c r="E4" s="22" t="s">
        <v>3</v>
      </c>
      <c r="F4" s="36"/>
      <c r="G4" s="42"/>
      <c r="H4"/>
    </row>
    <row r="5" spans="1:8" ht="28.5" customHeight="1">
      <c r="A5" s="37"/>
      <c r="B5" s="39" t="s">
        <v>17</v>
      </c>
      <c r="C5" s="40"/>
      <c r="D5" s="39" t="s">
        <v>18</v>
      </c>
      <c r="E5" s="40"/>
      <c r="F5" s="37"/>
      <c r="G5" s="43"/>
      <c r="H5"/>
    </row>
    <row r="6" spans="1:8" ht="15.75">
      <c r="A6" s="2">
        <v>1</v>
      </c>
      <c r="B6" s="6">
        <f>C6*4.1868</f>
        <v>15.47148204</v>
      </c>
      <c r="C6" s="15">
        <v>3.6953</v>
      </c>
      <c r="D6" s="6">
        <f>E6*4.1868</f>
        <v>18.63293472</v>
      </c>
      <c r="E6" s="15">
        <v>4.4504</v>
      </c>
      <c r="F6" s="6">
        <f aca="true" t="shared" si="0" ref="F6:F68">E6-C6</f>
        <v>0.7551000000000001</v>
      </c>
      <c r="G6" s="14"/>
      <c r="H6"/>
    </row>
    <row r="7" spans="1:8" ht="15.75">
      <c r="A7" s="3">
        <v>2</v>
      </c>
      <c r="B7" s="6">
        <f aca="true" t="shared" si="1" ref="B7:B67">C7*4.1868</f>
        <v>4.9781052</v>
      </c>
      <c r="C7" s="15">
        <v>1.189</v>
      </c>
      <c r="D7" s="6">
        <f aca="true" t="shared" si="2" ref="D7:D67">E7*4.1868</f>
        <v>5.9829372</v>
      </c>
      <c r="E7" s="15">
        <v>1.429</v>
      </c>
      <c r="F7" s="6">
        <f t="shared" si="0"/>
        <v>0.24</v>
      </c>
      <c r="G7" s="14"/>
      <c r="H7"/>
    </row>
    <row r="8" spans="1:8" ht="15.75">
      <c r="A8" s="11">
        <v>3</v>
      </c>
      <c r="B8" s="6">
        <f t="shared" si="1"/>
        <v>10.1446164</v>
      </c>
      <c r="C8" s="15">
        <v>2.423</v>
      </c>
      <c r="D8" s="6">
        <f t="shared" si="2"/>
        <v>15.231578399999998</v>
      </c>
      <c r="E8" s="15">
        <v>3.638</v>
      </c>
      <c r="F8" s="6">
        <f t="shared" si="0"/>
        <v>1.2149999999999999</v>
      </c>
      <c r="G8" s="14"/>
      <c r="H8"/>
    </row>
    <row r="9" spans="1:8" ht="15.75">
      <c r="A9" s="11">
        <v>4</v>
      </c>
      <c r="B9" s="6">
        <f t="shared" si="1"/>
        <v>33.60576888</v>
      </c>
      <c r="C9" s="15">
        <v>8.0266</v>
      </c>
      <c r="D9" s="6">
        <f t="shared" si="2"/>
        <v>37.69669116</v>
      </c>
      <c r="E9" s="15">
        <v>9.0037</v>
      </c>
      <c r="F9" s="6">
        <f t="shared" si="0"/>
        <v>0.9771000000000001</v>
      </c>
      <c r="G9" s="14"/>
      <c r="H9"/>
    </row>
    <row r="10" spans="1:8" ht="15.75">
      <c r="A10" s="11">
        <v>5</v>
      </c>
      <c r="B10" s="6">
        <f t="shared" si="1"/>
        <v>64.91465928</v>
      </c>
      <c r="C10" s="15">
        <v>15.5046</v>
      </c>
      <c r="D10" s="6">
        <f t="shared" si="2"/>
        <v>70.10084844000001</v>
      </c>
      <c r="E10" s="15">
        <v>16.7433</v>
      </c>
      <c r="F10" s="6">
        <f t="shared" si="0"/>
        <v>1.2387000000000015</v>
      </c>
      <c r="G10" s="14"/>
      <c r="H10"/>
    </row>
    <row r="11" spans="1:8" ht="15.75">
      <c r="A11" s="11">
        <v>6</v>
      </c>
      <c r="B11" s="6">
        <f t="shared" si="1"/>
        <v>40.193279999999994</v>
      </c>
      <c r="C11" s="15">
        <v>9.6</v>
      </c>
      <c r="D11" s="6">
        <f t="shared" si="2"/>
        <v>46.473479999999995</v>
      </c>
      <c r="E11" s="15">
        <v>11.1</v>
      </c>
      <c r="F11" s="6">
        <f t="shared" si="0"/>
        <v>1.5</v>
      </c>
      <c r="G11" s="14"/>
      <c r="H11"/>
    </row>
    <row r="12" spans="1:8" ht="15.75">
      <c r="A12" s="11">
        <v>7</v>
      </c>
      <c r="B12" s="6">
        <f t="shared" si="1"/>
        <v>2.7674748</v>
      </c>
      <c r="C12" s="16">
        <v>0.661</v>
      </c>
      <c r="D12" s="6">
        <f t="shared" si="2"/>
        <v>3.6508895999999997</v>
      </c>
      <c r="E12" s="16">
        <v>0.872</v>
      </c>
      <c r="F12" s="6">
        <f t="shared" si="0"/>
        <v>0.21099999999999997</v>
      </c>
      <c r="G12" s="14"/>
      <c r="H12"/>
    </row>
    <row r="13" spans="1:8" ht="15.75">
      <c r="A13" s="11">
        <v>8</v>
      </c>
      <c r="B13" s="6">
        <f t="shared" si="1"/>
        <v>83.348721</v>
      </c>
      <c r="C13" s="15">
        <v>19.9075</v>
      </c>
      <c r="D13" s="6">
        <f t="shared" si="2"/>
        <v>86.28283044</v>
      </c>
      <c r="E13" s="15">
        <v>20.6083</v>
      </c>
      <c r="F13" s="6">
        <f t="shared" si="0"/>
        <v>0.700800000000001</v>
      </c>
      <c r="G13" s="14"/>
      <c r="H13"/>
    </row>
    <row r="14" spans="1:8" ht="15.75">
      <c r="A14" s="11">
        <v>9</v>
      </c>
      <c r="B14" s="6">
        <f t="shared" si="1"/>
        <v>34.750440000000005</v>
      </c>
      <c r="C14" s="15">
        <v>8.3</v>
      </c>
      <c r="D14" s="6">
        <f t="shared" si="2"/>
        <v>40.611959999999996</v>
      </c>
      <c r="E14" s="15">
        <v>9.7</v>
      </c>
      <c r="F14" s="6">
        <f t="shared" si="0"/>
        <v>1.3999999999999986</v>
      </c>
      <c r="G14" s="14"/>
      <c r="H14"/>
    </row>
    <row r="15" spans="1:8" ht="15.75">
      <c r="A15" s="11">
        <v>10</v>
      </c>
      <c r="B15" s="6">
        <f t="shared" si="1"/>
        <v>6.6695724</v>
      </c>
      <c r="C15" s="15">
        <v>1.593</v>
      </c>
      <c r="D15" s="6">
        <f t="shared" si="2"/>
        <v>7.364581199999999</v>
      </c>
      <c r="E15" s="15">
        <v>1.759</v>
      </c>
      <c r="F15" s="6">
        <f t="shared" si="0"/>
        <v>0.16599999999999993</v>
      </c>
      <c r="G15" s="14"/>
      <c r="H15"/>
    </row>
    <row r="16" spans="1:8" ht="15.75">
      <c r="A16" s="11">
        <v>11</v>
      </c>
      <c r="B16" s="6">
        <f t="shared" si="1"/>
        <v>16.959</v>
      </c>
      <c r="C16" s="17">
        <f>16.959/4.1868</f>
        <v>4.050587560905703</v>
      </c>
      <c r="D16" s="6">
        <f t="shared" si="2"/>
        <v>19.651</v>
      </c>
      <c r="E16" s="17">
        <f>19.651/4.1868</f>
        <v>4.693560714626923</v>
      </c>
      <c r="F16" s="6">
        <f t="shared" si="0"/>
        <v>0.6429731537212193</v>
      </c>
      <c r="G16" s="14"/>
      <c r="H16"/>
    </row>
    <row r="17" spans="1:8" ht="15.75">
      <c r="A17" s="11">
        <v>12</v>
      </c>
      <c r="B17" s="6">
        <f t="shared" si="1"/>
        <v>21.77136</v>
      </c>
      <c r="C17" s="15">
        <v>5.2</v>
      </c>
      <c r="D17" s="6">
        <f t="shared" si="2"/>
        <v>21.77136</v>
      </c>
      <c r="E17" s="15">
        <v>5.2</v>
      </c>
      <c r="F17" s="6">
        <f t="shared" si="0"/>
        <v>0</v>
      </c>
      <c r="G17" s="14"/>
      <c r="H17"/>
    </row>
    <row r="18" spans="1:8" ht="15.75">
      <c r="A18" s="11">
        <v>13</v>
      </c>
      <c r="B18" s="6">
        <f t="shared" si="1"/>
        <v>30.14496</v>
      </c>
      <c r="C18" s="17">
        <v>7.2</v>
      </c>
      <c r="D18" s="6">
        <f t="shared" si="2"/>
        <v>34.331759999999996</v>
      </c>
      <c r="E18" s="17">
        <v>8.2</v>
      </c>
      <c r="F18" s="6">
        <f t="shared" si="0"/>
        <v>0.9999999999999991</v>
      </c>
      <c r="G18" s="14"/>
      <c r="H18"/>
    </row>
    <row r="19" spans="1:8" ht="15.75">
      <c r="A19" s="11">
        <v>14</v>
      </c>
      <c r="B19" s="6">
        <f t="shared" si="1"/>
        <v>23.44608</v>
      </c>
      <c r="C19" s="17">
        <v>5.6</v>
      </c>
      <c r="D19" s="6">
        <f t="shared" si="2"/>
        <v>28.05156</v>
      </c>
      <c r="E19" s="17">
        <v>6.7</v>
      </c>
      <c r="F19" s="6">
        <f t="shared" si="0"/>
        <v>1.1000000000000005</v>
      </c>
      <c r="G19" s="14"/>
      <c r="H19"/>
    </row>
    <row r="20" spans="1:8" ht="15.75">
      <c r="A20" s="11">
        <v>15</v>
      </c>
      <c r="B20" s="6">
        <f t="shared" si="1"/>
        <v>9.4161132</v>
      </c>
      <c r="C20" s="15">
        <v>2.249</v>
      </c>
      <c r="D20" s="6">
        <f t="shared" si="2"/>
        <v>12.14172</v>
      </c>
      <c r="E20" s="15">
        <v>2.9</v>
      </c>
      <c r="F20" s="6">
        <f t="shared" si="0"/>
        <v>0.6509999999999998</v>
      </c>
      <c r="G20" s="14"/>
      <c r="H20"/>
    </row>
    <row r="21" spans="1:8" ht="15.75">
      <c r="A21" s="11">
        <v>16</v>
      </c>
      <c r="B21" s="6">
        <f t="shared" si="1"/>
        <v>7.1301204</v>
      </c>
      <c r="C21" s="15">
        <v>1.703</v>
      </c>
      <c r="D21" s="6">
        <f t="shared" si="2"/>
        <v>8.884389599999999</v>
      </c>
      <c r="E21" s="15">
        <v>2.122</v>
      </c>
      <c r="F21" s="6">
        <f t="shared" si="0"/>
        <v>0.4189999999999998</v>
      </c>
      <c r="G21" s="14"/>
      <c r="H21"/>
    </row>
    <row r="22" spans="1:8" ht="15.75">
      <c r="A22" s="11">
        <v>17</v>
      </c>
      <c r="B22" s="6">
        <f t="shared" si="1"/>
        <v>16.931419199999997</v>
      </c>
      <c r="C22" s="15">
        <v>4.044</v>
      </c>
      <c r="D22" s="6">
        <f t="shared" si="2"/>
        <v>22.1732928</v>
      </c>
      <c r="E22" s="15">
        <v>5.296</v>
      </c>
      <c r="F22" s="6">
        <f t="shared" si="0"/>
        <v>1.2520000000000007</v>
      </c>
      <c r="G22" s="14"/>
      <c r="H22"/>
    </row>
    <row r="23" spans="1:8" ht="15.75">
      <c r="A23" s="11">
        <v>18</v>
      </c>
      <c r="B23" s="6">
        <f t="shared" si="1"/>
        <v>7.53624</v>
      </c>
      <c r="C23" s="17">
        <v>1.8</v>
      </c>
      <c r="D23" s="6">
        <f t="shared" si="2"/>
        <v>10.88568</v>
      </c>
      <c r="E23" s="17">
        <v>2.6</v>
      </c>
      <c r="F23" s="6">
        <f t="shared" si="0"/>
        <v>0.8</v>
      </c>
      <c r="G23" s="14"/>
      <c r="H23"/>
    </row>
    <row r="24" spans="1:8" ht="15.75">
      <c r="A24" s="11">
        <v>19</v>
      </c>
      <c r="B24" s="6">
        <v>0</v>
      </c>
      <c r="C24" s="28" t="s">
        <v>14</v>
      </c>
      <c r="D24" s="6">
        <v>0</v>
      </c>
      <c r="E24" s="28" t="s">
        <v>14</v>
      </c>
      <c r="F24" s="6">
        <v>0</v>
      </c>
      <c r="G24" s="14">
        <v>0.567</v>
      </c>
      <c r="H24"/>
    </row>
    <row r="25" spans="1:8" ht="15.75">
      <c r="A25" s="11">
        <v>20</v>
      </c>
      <c r="B25" s="6">
        <v>0</v>
      </c>
      <c r="C25" s="29" t="s">
        <v>15</v>
      </c>
      <c r="D25" s="6">
        <v>0</v>
      </c>
      <c r="E25" s="29" t="s">
        <v>15</v>
      </c>
      <c r="F25" s="6">
        <v>0</v>
      </c>
      <c r="G25" s="14">
        <v>0.599</v>
      </c>
      <c r="H25"/>
    </row>
    <row r="26" spans="1:8" ht="15.75">
      <c r="A26" s="11">
        <v>21</v>
      </c>
      <c r="B26" s="6">
        <f t="shared" si="1"/>
        <v>0</v>
      </c>
      <c r="C26" s="15">
        <v>0</v>
      </c>
      <c r="D26" s="6">
        <f t="shared" si="2"/>
        <v>0</v>
      </c>
      <c r="E26" s="15">
        <v>0</v>
      </c>
      <c r="F26" s="6">
        <f t="shared" si="0"/>
        <v>0</v>
      </c>
      <c r="G26" s="14"/>
      <c r="H26"/>
    </row>
    <row r="27" spans="1:8" ht="15.75">
      <c r="A27" s="11">
        <v>22</v>
      </c>
      <c r="B27" s="6">
        <f t="shared" si="1"/>
        <v>4.877622</v>
      </c>
      <c r="C27" s="15">
        <v>1.165</v>
      </c>
      <c r="D27" s="6">
        <f t="shared" si="2"/>
        <v>4.877622</v>
      </c>
      <c r="E27" s="15">
        <v>1.165</v>
      </c>
      <c r="F27" s="6">
        <f t="shared" si="0"/>
        <v>0</v>
      </c>
      <c r="G27" s="14"/>
      <c r="H27"/>
    </row>
    <row r="28" spans="1:8" ht="15.75">
      <c r="A28" s="11">
        <v>23</v>
      </c>
      <c r="B28" s="6">
        <f t="shared" si="1"/>
        <v>17.848</v>
      </c>
      <c r="C28" s="16">
        <f>17.848/4.1868</f>
        <v>4.262921563007548</v>
      </c>
      <c r="D28" s="6">
        <f t="shared" si="2"/>
        <v>17.91</v>
      </c>
      <c r="E28" s="16">
        <f>17.91/4.1868</f>
        <v>4.277730008598453</v>
      </c>
      <c r="F28" s="6">
        <f t="shared" si="0"/>
        <v>0.014808445590904995</v>
      </c>
      <c r="G28" s="14"/>
      <c r="H28"/>
    </row>
    <row r="29" spans="1:8" ht="15.75">
      <c r="A29" s="11">
        <v>24</v>
      </c>
      <c r="B29" s="6">
        <f t="shared" si="1"/>
        <v>9.6170796</v>
      </c>
      <c r="C29" s="15">
        <v>2.297</v>
      </c>
      <c r="D29" s="6">
        <f t="shared" si="2"/>
        <v>13.741077599999999</v>
      </c>
      <c r="E29" s="15">
        <v>3.282</v>
      </c>
      <c r="F29" s="6">
        <f t="shared" si="0"/>
        <v>0.9849999999999999</v>
      </c>
      <c r="G29" s="14"/>
      <c r="H29"/>
    </row>
    <row r="30" spans="1:8" ht="15.75">
      <c r="A30" s="11">
        <v>25</v>
      </c>
      <c r="B30" s="6">
        <f t="shared" si="1"/>
        <v>1.0592603999999999</v>
      </c>
      <c r="C30" s="17">
        <v>0.253</v>
      </c>
      <c r="D30" s="6">
        <f t="shared" si="2"/>
        <v>1.0592603999999999</v>
      </c>
      <c r="E30" s="17">
        <v>0.253</v>
      </c>
      <c r="F30" s="6">
        <f t="shared" si="0"/>
        <v>0</v>
      </c>
      <c r="G30" s="14"/>
      <c r="H30"/>
    </row>
    <row r="31" spans="1:8" ht="15.75">
      <c r="A31" s="11">
        <v>26</v>
      </c>
      <c r="B31" s="6">
        <f t="shared" si="1"/>
        <v>13.56606936</v>
      </c>
      <c r="C31" s="16">
        <v>3.2402</v>
      </c>
      <c r="D31" s="6">
        <f t="shared" si="2"/>
        <v>20.22098796</v>
      </c>
      <c r="E31" s="16">
        <v>4.8297</v>
      </c>
      <c r="F31" s="6">
        <f t="shared" si="0"/>
        <v>1.5894999999999997</v>
      </c>
      <c r="G31" s="14"/>
      <c r="H31"/>
    </row>
    <row r="32" spans="1:8" ht="15.75">
      <c r="A32" s="11">
        <v>27</v>
      </c>
      <c r="B32" s="6">
        <f t="shared" si="1"/>
        <v>20.51532</v>
      </c>
      <c r="C32" s="15">
        <v>4.9</v>
      </c>
      <c r="D32" s="6">
        <f t="shared" si="2"/>
        <v>23.86476</v>
      </c>
      <c r="E32" s="15">
        <v>5.7</v>
      </c>
      <c r="F32" s="6">
        <f t="shared" si="0"/>
        <v>0.7999999999999998</v>
      </c>
      <c r="G32" s="14"/>
      <c r="H32"/>
    </row>
    <row r="33" spans="1:8" ht="15.75">
      <c r="A33" s="11">
        <v>28</v>
      </c>
      <c r="B33" s="6">
        <v>0</v>
      </c>
      <c r="C33" s="16" t="s">
        <v>14</v>
      </c>
      <c r="D33" s="6">
        <v>0</v>
      </c>
      <c r="E33" s="16" t="s">
        <v>14</v>
      </c>
      <c r="F33" s="6">
        <v>0</v>
      </c>
      <c r="G33" s="14">
        <v>0.569</v>
      </c>
      <c r="H33"/>
    </row>
    <row r="34" spans="1:8" ht="15.75">
      <c r="A34" s="11">
        <v>29</v>
      </c>
      <c r="B34" s="6">
        <f t="shared" si="1"/>
        <v>3.3084093599999997</v>
      </c>
      <c r="C34" s="15">
        <v>0.7902</v>
      </c>
      <c r="D34" s="6">
        <f t="shared" si="2"/>
        <v>3.44196828</v>
      </c>
      <c r="E34" s="15">
        <v>0.8221</v>
      </c>
      <c r="F34" s="6">
        <f t="shared" si="0"/>
        <v>0.03190000000000004</v>
      </c>
      <c r="G34" s="14"/>
      <c r="H34"/>
    </row>
    <row r="35" spans="1:8" ht="15.75">
      <c r="A35" s="11">
        <v>30</v>
      </c>
      <c r="B35" s="6">
        <f t="shared" si="1"/>
        <v>23.0274</v>
      </c>
      <c r="C35" s="17">
        <v>5.5</v>
      </c>
      <c r="D35" s="6">
        <f t="shared" si="2"/>
        <v>28.05156</v>
      </c>
      <c r="E35" s="17">
        <v>6.7</v>
      </c>
      <c r="F35" s="6">
        <f t="shared" si="0"/>
        <v>1.2000000000000002</v>
      </c>
      <c r="G35" s="14"/>
      <c r="H35"/>
    </row>
    <row r="36" spans="1:8" ht="15.75">
      <c r="A36" s="11">
        <v>31</v>
      </c>
      <c r="B36" s="6">
        <v>0</v>
      </c>
      <c r="C36" s="16" t="s">
        <v>14</v>
      </c>
      <c r="D36" s="6">
        <v>0</v>
      </c>
      <c r="E36" s="16" t="s">
        <v>14</v>
      </c>
      <c r="F36" s="6">
        <v>0</v>
      </c>
      <c r="G36" s="14">
        <v>0.596</v>
      </c>
      <c r="H36"/>
    </row>
    <row r="37" spans="1:8" ht="15.75">
      <c r="A37" s="11">
        <v>32</v>
      </c>
      <c r="B37" s="6">
        <v>0</v>
      </c>
      <c r="C37" s="16" t="s">
        <v>14</v>
      </c>
      <c r="D37" s="6">
        <v>0</v>
      </c>
      <c r="E37" s="16" t="s">
        <v>14</v>
      </c>
      <c r="F37" s="6">
        <v>0</v>
      </c>
      <c r="G37" s="14">
        <v>0.596</v>
      </c>
      <c r="H37"/>
    </row>
    <row r="38" spans="1:8" ht="15.75">
      <c r="A38" s="11">
        <v>33</v>
      </c>
      <c r="B38" s="6">
        <f t="shared" si="1"/>
        <v>28.3069548</v>
      </c>
      <c r="C38" s="17">
        <v>6.761</v>
      </c>
      <c r="D38" s="6">
        <f t="shared" si="2"/>
        <v>28.3069548</v>
      </c>
      <c r="E38" s="17">
        <v>6.761</v>
      </c>
      <c r="F38" s="6">
        <f t="shared" si="0"/>
        <v>0</v>
      </c>
      <c r="G38" s="14"/>
      <c r="H38"/>
    </row>
    <row r="39" spans="1:8" ht="15.75">
      <c r="A39" s="11">
        <v>34</v>
      </c>
      <c r="B39" s="6">
        <v>0</v>
      </c>
      <c r="C39" s="16" t="s">
        <v>14</v>
      </c>
      <c r="D39" s="6">
        <v>0</v>
      </c>
      <c r="E39" s="16" t="s">
        <v>14</v>
      </c>
      <c r="F39" s="6">
        <v>0</v>
      </c>
      <c r="G39" s="14">
        <v>0.546</v>
      </c>
      <c r="H39"/>
    </row>
    <row r="40" spans="1:8" ht="15.75">
      <c r="A40" s="11">
        <v>35</v>
      </c>
      <c r="B40" s="6">
        <f t="shared" si="1"/>
        <v>26.79552</v>
      </c>
      <c r="C40" s="15">
        <v>6.4</v>
      </c>
      <c r="D40" s="6">
        <f t="shared" si="2"/>
        <v>30.56364</v>
      </c>
      <c r="E40" s="15">
        <v>7.3</v>
      </c>
      <c r="F40" s="6">
        <f t="shared" si="0"/>
        <v>0.8999999999999995</v>
      </c>
      <c r="G40" s="14"/>
      <c r="H40"/>
    </row>
    <row r="41" spans="1:8" ht="15.75">
      <c r="A41" s="11">
        <v>36</v>
      </c>
      <c r="B41" s="6">
        <f t="shared" si="1"/>
        <v>49.822919999999996</v>
      </c>
      <c r="C41" s="15">
        <v>11.9</v>
      </c>
      <c r="D41" s="6">
        <f t="shared" si="2"/>
        <v>56.10312</v>
      </c>
      <c r="E41" s="15">
        <v>13.4</v>
      </c>
      <c r="F41" s="6">
        <f t="shared" si="0"/>
        <v>1.5</v>
      </c>
      <c r="G41" s="14"/>
      <c r="H41"/>
    </row>
    <row r="42" spans="1:8" ht="15.75">
      <c r="A42" s="11">
        <v>37</v>
      </c>
      <c r="B42" s="6">
        <f t="shared" si="1"/>
        <v>2.0934</v>
      </c>
      <c r="C42" s="15">
        <v>0.5</v>
      </c>
      <c r="D42" s="6">
        <f t="shared" si="2"/>
        <v>2.5120799999999996</v>
      </c>
      <c r="E42" s="15">
        <v>0.6</v>
      </c>
      <c r="F42" s="6">
        <f t="shared" si="0"/>
        <v>0.09999999999999998</v>
      </c>
      <c r="G42" s="14"/>
      <c r="H42"/>
    </row>
    <row r="43" spans="1:8" ht="15.75">
      <c r="A43" s="11">
        <v>38</v>
      </c>
      <c r="B43" s="6">
        <f t="shared" si="1"/>
        <v>0</v>
      </c>
      <c r="C43" s="16">
        <v>0</v>
      </c>
      <c r="D43" s="6">
        <f t="shared" si="2"/>
        <v>0</v>
      </c>
      <c r="E43" s="16">
        <v>0</v>
      </c>
      <c r="F43" s="6">
        <f t="shared" si="0"/>
        <v>0</v>
      </c>
      <c r="G43" s="14"/>
      <c r="H43"/>
    </row>
    <row r="44" spans="1:8" ht="15.75">
      <c r="A44" s="11">
        <v>39</v>
      </c>
      <c r="B44" s="6">
        <v>0</v>
      </c>
      <c r="C44" s="16" t="s">
        <v>14</v>
      </c>
      <c r="D44" s="6">
        <v>0</v>
      </c>
      <c r="E44" s="16" t="s">
        <v>14</v>
      </c>
      <c r="F44" s="6">
        <v>0</v>
      </c>
      <c r="G44" s="14">
        <v>0.66</v>
      </c>
      <c r="H44"/>
    </row>
    <row r="45" spans="1:8" ht="15.75">
      <c r="A45" s="11">
        <v>40</v>
      </c>
      <c r="B45" s="6">
        <f t="shared" si="1"/>
        <v>10.466999999999999</v>
      </c>
      <c r="C45" s="15">
        <v>2.5</v>
      </c>
      <c r="D45" s="6">
        <f t="shared" si="2"/>
        <v>12.97908</v>
      </c>
      <c r="E45" s="15">
        <v>3.1</v>
      </c>
      <c r="F45" s="6">
        <f t="shared" si="0"/>
        <v>0.6000000000000001</v>
      </c>
      <c r="G45" s="14"/>
      <c r="H45"/>
    </row>
    <row r="46" spans="1:8" ht="15.75">
      <c r="A46" s="11">
        <v>41</v>
      </c>
      <c r="B46" s="6">
        <f t="shared" si="1"/>
        <v>5.86152</v>
      </c>
      <c r="C46" s="15">
        <v>1.4</v>
      </c>
      <c r="D46" s="6">
        <f t="shared" si="2"/>
        <v>5.86152</v>
      </c>
      <c r="E46" s="15">
        <v>1.4</v>
      </c>
      <c r="F46" s="6">
        <f t="shared" si="0"/>
        <v>0</v>
      </c>
      <c r="G46" s="14"/>
      <c r="H46"/>
    </row>
    <row r="47" spans="1:8" ht="15.75">
      <c r="A47" s="11">
        <v>42</v>
      </c>
      <c r="B47" s="6">
        <f t="shared" si="1"/>
        <v>17.1742536</v>
      </c>
      <c r="C47" s="15">
        <v>4.102</v>
      </c>
      <c r="D47" s="6">
        <f t="shared" si="2"/>
        <v>17.1742536</v>
      </c>
      <c r="E47" s="15">
        <v>4.102</v>
      </c>
      <c r="F47" s="6">
        <f t="shared" si="0"/>
        <v>0</v>
      </c>
      <c r="G47" s="14"/>
      <c r="H47"/>
    </row>
    <row r="48" spans="1:8" ht="15.75">
      <c r="A48" s="11">
        <v>43</v>
      </c>
      <c r="B48" s="6">
        <f t="shared" si="1"/>
        <v>2.11307796</v>
      </c>
      <c r="C48" s="15">
        <v>0.5047</v>
      </c>
      <c r="D48" s="6">
        <f t="shared" si="2"/>
        <v>2.26170936</v>
      </c>
      <c r="E48" s="15">
        <v>0.5402</v>
      </c>
      <c r="F48" s="6">
        <f t="shared" si="0"/>
        <v>0.035499999999999976</v>
      </c>
      <c r="G48" s="14"/>
      <c r="H48"/>
    </row>
    <row r="49" spans="1:8" ht="15.75">
      <c r="A49" s="11">
        <v>44</v>
      </c>
      <c r="B49" s="6">
        <f t="shared" si="1"/>
        <v>7.6534704</v>
      </c>
      <c r="C49" s="15">
        <v>1.828</v>
      </c>
      <c r="D49" s="6">
        <f t="shared" si="2"/>
        <v>10.4376924</v>
      </c>
      <c r="E49" s="15">
        <v>2.493</v>
      </c>
      <c r="F49" s="6">
        <f t="shared" si="0"/>
        <v>0.6649999999999998</v>
      </c>
      <c r="G49" s="14"/>
      <c r="H49"/>
    </row>
    <row r="50" spans="1:8" ht="15.75">
      <c r="A50" s="11">
        <v>45</v>
      </c>
      <c r="B50" s="6">
        <v>0</v>
      </c>
      <c r="C50" s="16" t="s">
        <v>14</v>
      </c>
      <c r="D50" s="6">
        <v>0</v>
      </c>
      <c r="E50" s="16" t="s">
        <v>14</v>
      </c>
      <c r="F50" s="6">
        <v>0</v>
      </c>
      <c r="G50" s="14">
        <v>0.903</v>
      </c>
      <c r="H50"/>
    </row>
    <row r="51" spans="1:8" ht="15.75">
      <c r="A51" s="11">
        <v>46</v>
      </c>
      <c r="B51" s="6">
        <v>0</v>
      </c>
      <c r="C51" s="16" t="s">
        <v>14</v>
      </c>
      <c r="D51" s="6">
        <v>0</v>
      </c>
      <c r="E51" s="16" t="s">
        <v>14</v>
      </c>
      <c r="F51" s="6">
        <v>0</v>
      </c>
      <c r="G51" s="14">
        <v>0.569</v>
      </c>
      <c r="H51"/>
    </row>
    <row r="52" spans="1:8" ht="15.75">
      <c r="A52" s="11">
        <v>47</v>
      </c>
      <c r="B52" s="6">
        <f t="shared" si="1"/>
        <v>0</v>
      </c>
      <c r="C52" s="15">
        <v>0</v>
      </c>
      <c r="D52" s="6">
        <f t="shared" si="2"/>
        <v>0.2051532</v>
      </c>
      <c r="E52" s="15">
        <v>0.049</v>
      </c>
      <c r="F52" s="6">
        <f t="shared" si="0"/>
        <v>0.049</v>
      </c>
      <c r="G52" s="14"/>
      <c r="H52"/>
    </row>
    <row r="53" spans="1:8" ht="15.75">
      <c r="A53" s="11">
        <v>48</v>
      </c>
      <c r="B53" s="6">
        <v>0</v>
      </c>
      <c r="C53" s="16" t="s">
        <v>14</v>
      </c>
      <c r="D53" s="6">
        <v>0</v>
      </c>
      <c r="E53" s="16" t="s">
        <v>14</v>
      </c>
      <c r="F53" s="6">
        <v>0</v>
      </c>
      <c r="G53" s="14">
        <v>0.66</v>
      </c>
      <c r="H53"/>
    </row>
    <row r="54" spans="1:8" ht="15.75">
      <c r="A54" s="11">
        <v>49</v>
      </c>
      <c r="B54" s="6">
        <f t="shared" si="1"/>
        <v>0</v>
      </c>
      <c r="C54" s="15">
        <v>0</v>
      </c>
      <c r="D54" s="6">
        <f t="shared" si="2"/>
        <v>0</v>
      </c>
      <c r="E54" s="15">
        <v>0</v>
      </c>
      <c r="F54" s="6">
        <f t="shared" si="0"/>
        <v>0</v>
      </c>
      <c r="G54" s="14"/>
      <c r="H54"/>
    </row>
    <row r="55" spans="1:8" ht="15.75">
      <c r="A55" s="11">
        <v>50</v>
      </c>
      <c r="B55" s="6">
        <f t="shared" si="1"/>
        <v>0</v>
      </c>
      <c r="C55" s="15">
        <v>0</v>
      </c>
      <c r="D55" s="6">
        <f t="shared" si="2"/>
        <v>0</v>
      </c>
      <c r="E55" s="15">
        <v>0</v>
      </c>
      <c r="F55" s="6">
        <f t="shared" si="0"/>
        <v>0</v>
      </c>
      <c r="G55" s="14"/>
      <c r="H55"/>
    </row>
    <row r="56" spans="1:8" ht="15.75">
      <c r="A56" s="11">
        <v>51</v>
      </c>
      <c r="B56" s="6">
        <v>0</v>
      </c>
      <c r="C56" s="16" t="s">
        <v>14</v>
      </c>
      <c r="D56" s="6">
        <v>0</v>
      </c>
      <c r="E56" s="16" t="s">
        <v>14</v>
      </c>
      <c r="F56" s="6">
        <v>0</v>
      </c>
      <c r="G56" s="14">
        <v>0.975</v>
      </c>
      <c r="H56"/>
    </row>
    <row r="57" spans="1:8" ht="15.75">
      <c r="A57" s="11">
        <v>52</v>
      </c>
      <c r="B57" s="6">
        <f t="shared" si="1"/>
        <v>36.286</v>
      </c>
      <c r="C57" s="15">
        <f>36.286/4.1868</f>
        <v>8.666762205025318</v>
      </c>
      <c r="D57" s="6">
        <f t="shared" si="2"/>
        <v>37.568</v>
      </c>
      <c r="E57" s="15">
        <f>37.568/4.1868</f>
        <v>8.972962644501767</v>
      </c>
      <c r="F57" s="6">
        <f t="shared" si="0"/>
        <v>0.3062004394764486</v>
      </c>
      <c r="G57" s="14"/>
      <c r="H57"/>
    </row>
    <row r="58" spans="1:8" ht="15.75">
      <c r="A58" s="11">
        <v>53</v>
      </c>
      <c r="B58" s="6">
        <f t="shared" si="1"/>
        <v>126.504</v>
      </c>
      <c r="C58" s="15">
        <f>126.504/4.1868</f>
        <v>30.21496130696475</v>
      </c>
      <c r="D58" s="6">
        <f t="shared" si="2"/>
        <v>126.504</v>
      </c>
      <c r="E58" s="15">
        <f>126.504/4.1868</f>
        <v>30.21496130696475</v>
      </c>
      <c r="F58" s="6">
        <f t="shared" si="0"/>
        <v>0</v>
      </c>
      <c r="G58" s="14"/>
      <c r="H58"/>
    </row>
    <row r="59" spans="1:8" ht="15.75">
      <c r="A59" s="11">
        <v>54</v>
      </c>
      <c r="B59" s="6">
        <v>0</v>
      </c>
      <c r="C59" s="16" t="s">
        <v>14</v>
      </c>
      <c r="D59" s="6">
        <v>0</v>
      </c>
      <c r="E59" s="16" t="s">
        <v>14</v>
      </c>
      <c r="F59" s="6">
        <v>0</v>
      </c>
      <c r="G59" s="14">
        <v>0.902</v>
      </c>
      <c r="H59"/>
    </row>
    <row r="60" spans="1:8" ht="15.75">
      <c r="A60" s="11">
        <v>55</v>
      </c>
      <c r="B60" s="6">
        <f t="shared" si="1"/>
        <v>3.1987152</v>
      </c>
      <c r="C60" s="15">
        <v>0.764</v>
      </c>
      <c r="D60" s="6">
        <f t="shared" si="2"/>
        <v>4.772951999999999</v>
      </c>
      <c r="E60" s="15">
        <v>1.14</v>
      </c>
      <c r="F60" s="6">
        <f t="shared" si="0"/>
        <v>0.3759999999999999</v>
      </c>
      <c r="G60" s="14"/>
      <c r="H60"/>
    </row>
    <row r="61" spans="1:8" ht="15.75">
      <c r="A61" s="11">
        <v>56</v>
      </c>
      <c r="B61" s="6">
        <v>0</v>
      </c>
      <c r="C61" s="16" t="s">
        <v>14</v>
      </c>
      <c r="D61" s="6">
        <v>0</v>
      </c>
      <c r="E61" s="16" t="s">
        <v>14</v>
      </c>
      <c r="F61" s="6">
        <v>0</v>
      </c>
      <c r="G61" s="14">
        <v>0.596</v>
      </c>
      <c r="H61"/>
    </row>
    <row r="62" spans="1:8" ht="15.75">
      <c r="A62" s="11">
        <v>57</v>
      </c>
      <c r="B62" s="6">
        <f t="shared" si="1"/>
        <v>2.5078932</v>
      </c>
      <c r="C62" s="15">
        <v>0.599</v>
      </c>
      <c r="D62" s="6">
        <f t="shared" si="2"/>
        <v>3.0479903999999998</v>
      </c>
      <c r="E62" s="15">
        <v>0.728</v>
      </c>
      <c r="F62" s="6">
        <f t="shared" si="0"/>
        <v>0.129</v>
      </c>
      <c r="G62" s="14"/>
      <c r="H62"/>
    </row>
    <row r="63" spans="1:8" ht="15.75">
      <c r="A63" s="11">
        <v>58</v>
      </c>
      <c r="B63" s="6">
        <f t="shared" si="1"/>
        <v>19.241</v>
      </c>
      <c r="C63" s="17">
        <f>19.241/4.1868</f>
        <v>4.595633897009649</v>
      </c>
      <c r="D63" s="6">
        <f t="shared" si="2"/>
        <v>19.705</v>
      </c>
      <c r="E63" s="17">
        <f>19.705/4.1868</f>
        <v>4.706458393044807</v>
      </c>
      <c r="F63" s="6">
        <f t="shared" si="0"/>
        <v>0.11082449603515787</v>
      </c>
      <c r="G63" s="14"/>
      <c r="H63"/>
    </row>
    <row r="64" spans="1:8" ht="15.75">
      <c r="A64" s="11">
        <v>59</v>
      </c>
      <c r="B64" s="6">
        <f t="shared" si="1"/>
        <v>9.5752116</v>
      </c>
      <c r="C64" s="15">
        <v>2.287</v>
      </c>
      <c r="D64" s="6">
        <f t="shared" si="2"/>
        <v>12.024489599999999</v>
      </c>
      <c r="E64" s="15">
        <v>2.872</v>
      </c>
      <c r="F64" s="6">
        <f t="shared" si="0"/>
        <v>0.585</v>
      </c>
      <c r="G64" s="14"/>
      <c r="H64"/>
    </row>
    <row r="65" spans="1:8" ht="15.75">
      <c r="A65" s="11">
        <v>60</v>
      </c>
      <c r="B65" s="6">
        <f t="shared" si="1"/>
        <v>15.009678</v>
      </c>
      <c r="C65" s="15">
        <v>3.585</v>
      </c>
      <c r="D65" s="6">
        <f t="shared" si="2"/>
        <v>18.21844152</v>
      </c>
      <c r="E65" s="15">
        <v>4.3514</v>
      </c>
      <c r="F65" s="6">
        <f t="shared" si="0"/>
        <v>0.7664</v>
      </c>
      <c r="G65" s="14"/>
      <c r="H65"/>
    </row>
    <row r="66" spans="1:8" ht="15.75">
      <c r="A66" s="11">
        <v>61</v>
      </c>
      <c r="B66" s="6">
        <v>0</v>
      </c>
      <c r="C66" s="16" t="s">
        <v>14</v>
      </c>
      <c r="D66" s="6">
        <v>0</v>
      </c>
      <c r="E66" s="16" t="s">
        <v>14</v>
      </c>
      <c r="F66" s="6">
        <v>0</v>
      </c>
      <c r="G66" s="14">
        <v>0.546</v>
      </c>
      <c r="H66"/>
    </row>
    <row r="67" spans="1:8" ht="15.75">
      <c r="A67" s="11">
        <v>62</v>
      </c>
      <c r="B67" s="6">
        <f t="shared" si="1"/>
        <v>8.541072</v>
      </c>
      <c r="C67" s="15">
        <v>2.04</v>
      </c>
      <c r="D67" s="6">
        <f t="shared" si="2"/>
        <v>12.183588</v>
      </c>
      <c r="E67" s="15">
        <v>2.91</v>
      </c>
      <c r="F67" s="6">
        <f t="shared" si="0"/>
        <v>0.8700000000000001</v>
      </c>
      <c r="G67" s="14"/>
      <c r="H67"/>
    </row>
    <row r="68" spans="1:8" ht="15.75">
      <c r="A68" s="11">
        <v>63</v>
      </c>
      <c r="B68" s="6">
        <v>0</v>
      </c>
      <c r="C68" s="16">
        <v>0.617</v>
      </c>
      <c r="D68" s="6">
        <v>0</v>
      </c>
      <c r="E68" s="16">
        <v>1.747</v>
      </c>
      <c r="F68" s="6">
        <f t="shared" si="0"/>
        <v>1.1300000000000001</v>
      </c>
      <c r="G68" s="14"/>
      <c r="H68"/>
    </row>
    <row r="69" spans="1:8" ht="15.75">
      <c r="A69" s="11">
        <v>64</v>
      </c>
      <c r="B69" s="6">
        <v>0</v>
      </c>
      <c r="C69" s="16" t="s">
        <v>14</v>
      </c>
      <c r="D69" s="6">
        <v>0</v>
      </c>
      <c r="E69" s="16" t="s">
        <v>14</v>
      </c>
      <c r="F69" s="6">
        <v>0</v>
      </c>
      <c r="G69" s="14">
        <v>0.57</v>
      </c>
      <c r="H69"/>
    </row>
    <row r="70" spans="1:8" ht="15.75">
      <c r="A70" s="11">
        <v>65</v>
      </c>
      <c r="B70" s="6">
        <v>0</v>
      </c>
      <c r="C70" s="16" t="s">
        <v>15</v>
      </c>
      <c r="D70" s="6">
        <v>0</v>
      </c>
      <c r="E70" s="16" t="s">
        <v>15</v>
      </c>
      <c r="F70" s="6">
        <v>0</v>
      </c>
      <c r="G70" s="14">
        <v>0.597</v>
      </c>
      <c r="H70"/>
    </row>
    <row r="71" spans="1:8" ht="15.75">
      <c r="A71" s="11">
        <v>66</v>
      </c>
      <c r="B71" s="6">
        <f aca="true" t="shared" si="3" ref="B71:B131">C71*4.1868</f>
        <v>10.718208</v>
      </c>
      <c r="C71" s="15">
        <v>2.56</v>
      </c>
      <c r="D71" s="6">
        <f aca="true" t="shared" si="4" ref="D71:D131">E71*4.1868</f>
        <v>13.3810128</v>
      </c>
      <c r="E71" s="15">
        <v>3.196</v>
      </c>
      <c r="F71" s="6">
        <f aca="true" t="shared" si="5" ref="F71:F131">E71-C71</f>
        <v>0.6360000000000001</v>
      </c>
      <c r="G71" s="14"/>
      <c r="H71"/>
    </row>
    <row r="72" spans="1:8" ht="15.75">
      <c r="A72" s="11">
        <v>67</v>
      </c>
      <c r="B72" s="6">
        <f t="shared" si="3"/>
        <v>4.64567328</v>
      </c>
      <c r="C72" s="15">
        <v>1.1096</v>
      </c>
      <c r="D72" s="6">
        <f t="shared" si="4"/>
        <v>6.2153046</v>
      </c>
      <c r="E72" s="15">
        <v>1.4845</v>
      </c>
      <c r="F72" s="6">
        <f t="shared" si="5"/>
        <v>0.3749</v>
      </c>
      <c r="G72" s="14"/>
      <c r="H72"/>
    </row>
    <row r="73" spans="1:8" ht="15.75">
      <c r="A73" s="11">
        <v>68</v>
      </c>
      <c r="B73" s="6">
        <f t="shared" si="3"/>
        <v>85.081</v>
      </c>
      <c r="C73" s="15">
        <f>85.081/4.1868</f>
        <v>20.321247730963982</v>
      </c>
      <c r="D73" s="6">
        <f t="shared" si="4"/>
        <v>86.107</v>
      </c>
      <c r="E73" s="15">
        <f>86.107/4.1868</f>
        <v>20.566303620903792</v>
      </c>
      <c r="F73" s="6">
        <f t="shared" si="5"/>
        <v>0.24505588993980965</v>
      </c>
      <c r="G73" s="14"/>
      <c r="H73"/>
    </row>
    <row r="74" spans="1:8" ht="15.75">
      <c r="A74" s="11">
        <v>69</v>
      </c>
      <c r="B74" s="6">
        <f t="shared" si="3"/>
        <v>34.750440000000005</v>
      </c>
      <c r="C74" s="15">
        <v>8.3</v>
      </c>
      <c r="D74" s="6">
        <f t="shared" si="4"/>
        <v>38.518559999999994</v>
      </c>
      <c r="E74" s="15">
        <v>9.2</v>
      </c>
      <c r="F74" s="6">
        <f t="shared" si="5"/>
        <v>0.8999999999999986</v>
      </c>
      <c r="G74" s="14"/>
      <c r="H74"/>
    </row>
    <row r="75" spans="1:8" ht="15.75">
      <c r="A75" s="11">
        <v>70</v>
      </c>
      <c r="B75" s="6">
        <f t="shared" si="3"/>
        <v>9.56139516</v>
      </c>
      <c r="C75" s="15">
        <v>2.2837</v>
      </c>
      <c r="D75" s="6">
        <f t="shared" si="4"/>
        <v>12.83379804</v>
      </c>
      <c r="E75" s="15">
        <v>3.0653</v>
      </c>
      <c r="F75" s="6">
        <f t="shared" si="5"/>
        <v>0.7816000000000001</v>
      </c>
      <c r="G75" s="14"/>
      <c r="H75"/>
    </row>
    <row r="76" spans="1:8" ht="15.75">
      <c r="A76" s="11">
        <v>71</v>
      </c>
      <c r="B76" s="6">
        <f t="shared" si="3"/>
        <v>19.4434992</v>
      </c>
      <c r="C76" s="15">
        <v>4.644</v>
      </c>
      <c r="D76" s="6">
        <f t="shared" si="4"/>
        <v>23.1655644</v>
      </c>
      <c r="E76" s="15">
        <v>5.533</v>
      </c>
      <c r="F76" s="6">
        <f t="shared" si="5"/>
        <v>0.8890000000000002</v>
      </c>
      <c r="G76" s="14"/>
      <c r="H76"/>
    </row>
    <row r="77" spans="1:8" ht="15.75">
      <c r="A77" s="11">
        <v>72</v>
      </c>
      <c r="B77" s="6">
        <f t="shared" si="3"/>
        <v>25.1208</v>
      </c>
      <c r="C77" s="15">
        <v>6</v>
      </c>
      <c r="D77" s="6">
        <f t="shared" si="4"/>
        <v>26.376839999999998</v>
      </c>
      <c r="E77" s="15">
        <v>6.3</v>
      </c>
      <c r="F77" s="6">
        <f t="shared" si="5"/>
        <v>0.2999999999999998</v>
      </c>
      <c r="G77" s="14"/>
      <c r="H77"/>
    </row>
    <row r="78" spans="1:8" ht="15.75">
      <c r="A78" s="11">
        <v>73</v>
      </c>
      <c r="B78" s="6">
        <f t="shared" si="3"/>
        <v>0.0041868</v>
      </c>
      <c r="C78" s="16">
        <v>0.001</v>
      </c>
      <c r="D78" s="6">
        <f t="shared" si="4"/>
        <v>0.0041868</v>
      </c>
      <c r="E78" s="16">
        <v>0.001</v>
      </c>
      <c r="F78" s="6">
        <f t="shared" si="5"/>
        <v>0</v>
      </c>
      <c r="G78" s="14"/>
      <c r="H78"/>
    </row>
    <row r="79" spans="1:8" ht="15.75">
      <c r="A79" s="11">
        <v>74</v>
      </c>
      <c r="B79" s="6">
        <v>0</v>
      </c>
      <c r="C79" s="16" t="s">
        <v>14</v>
      </c>
      <c r="D79" s="6">
        <v>0</v>
      </c>
      <c r="E79" s="16" t="s">
        <v>14</v>
      </c>
      <c r="F79" s="6">
        <v>0</v>
      </c>
      <c r="G79" s="14">
        <v>0.597</v>
      </c>
      <c r="H79"/>
    </row>
    <row r="80" spans="1:8" ht="15.75">
      <c r="A80" s="11">
        <v>75</v>
      </c>
      <c r="B80" s="6">
        <v>0</v>
      </c>
      <c r="C80" s="16" t="s">
        <v>14</v>
      </c>
      <c r="D80" s="6">
        <v>0</v>
      </c>
      <c r="E80" s="16" t="s">
        <v>14</v>
      </c>
      <c r="F80" s="6">
        <v>0</v>
      </c>
      <c r="G80" s="14">
        <v>0.662</v>
      </c>
      <c r="H80"/>
    </row>
    <row r="81" spans="1:8" ht="15.75">
      <c r="A81" s="11">
        <v>76</v>
      </c>
      <c r="B81" s="6">
        <f t="shared" si="3"/>
        <v>1.9510488000000001</v>
      </c>
      <c r="C81" s="16">
        <v>0.466</v>
      </c>
      <c r="D81" s="6">
        <f t="shared" si="4"/>
        <v>2.8302768</v>
      </c>
      <c r="E81" s="16">
        <v>0.676</v>
      </c>
      <c r="F81" s="6">
        <f t="shared" si="5"/>
        <v>0.21000000000000002</v>
      </c>
      <c r="G81" s="14"/>
      <c r="H81"/>
    </row>
    <row r="82" spans="1:8" ht="15.75">
      <c r="A82" s="11">
        <v>77</v>
      </c>
      <c r="B82" s="6">
        <f t="shared" si="3"/>
        <v>5.024159999999999</v>
      </c>
      <c r="C82" s="15">
        <v>1.2</v>
      </c>
      <c r="D82" s="6">
        <f t="shared" si="4"/>
        <v>5.86152</v>
      </c>
      <c r="E82" s="15">
        <v>1.4</v>
      </c>
      <c r="F82" s="6">
        <f t="shared" si="5"/>
        <v>0.19999999999999996</v>
      </c>
      <c r="G82" s="14"/>
      <c r="H82"/>
    </row>
    <row r="83" spans="1:8" ht="15.75">
      <c r="A83" s="11">
        <v>78</v>
      </c>
      <c r="B83" s="6">
        <f t="shared" si="3"/>
        <v>30.025</v>
      </c>
      <c r="C83" s="15">
        <f>30.025/4.1868</f>
        <v>7.171348046240565</v>
      </c>
      <c r="D83" s="6">
        <f t="shared" si="4"/>
        <v>30.313</v>
      </c>
      <c r="E83" s="15">
        <f>30.313/4.1868</f>
        <v>7.2401356644692845</v>
      </c>
      <c r="F83" s="6">
        <f t="shared" si="5"/>
        <v>0.06878761822871926</v>
      </c>
      <c r="G83" s="14"/>
      <c r="H83"/>
    </row>
    <row r="84" spans="1:8" ht="15.75">
      <c r="A84" s="11">
        <v>79</v>
      </c>
      <c r="B84" s="6">
        <f t="shared" si="3"/>
        <v>13.39776</v>
      </c>
      <c r="C84" s="15">
        <v>3.2</v>
      </c>
      <c r="D84" s="6">
        <f t="shared" si="4"/>
        <v>15.909839999999999</v>
      </c>
      <c r="E84" s="15">
        <v>3.8</v>
      </c>
      <c r="F84" s="6">
        <f t="shared" si="5"/>
        <v>0.5999999999999996</v>
      </c>
      <c r="G84" s="14"/>
      <c r="H84"/>
    </row>
    <row r="85" spans="1:8" ht="15.75">
      <c r="A85" s="11">
        <v>80</v>
      </c>
      <c r="B85" s="6">
        <f t="shared" si="3"/>
        <v>9.060235200000001</v>
      </c>
      <c r="C85" s="15">
        <v>2.164</v>
      </c>
      <c r="D85" s="6">
        <f t="shared" si="4"/>
        <v>12.3803676</v>
      </c>
      <c r="E85" s="15">
        <v>2.957</v>
      </c>
      <c r="F85" s="6">
        <f t="shared" si="5"/>
        <v>0.7929999999999997</v>
      </c>
      <c r="G85" s="14"/>
      <c r="H85"/>
    </row>
    <row r="86" spans="1:8" ht="15.75">
      <c r="A86" s="11">
        <v>81</v>
      </c>
      <c r="B86" s="6">
        <v>0</v>
      </c>
      <c r="C86" s="16" t="s">
        <v>14</v>
      </c>
      <c r="D86" s="6">
        <v>0</v>
      </c>
      <c r="E86" s="16" t="s">
        <v>14</v>
      </c>
      <c r="F86" s="6">
        <v>0</v>
      </c>
      <c r="G86" s="14">
        <v>0.902</v>
      </c>
      <c r="H86"/>
    </row>
    <row r="87" spans="1:8" ht="15.75">
      <c r="A87" s="11">
        <v>82</v>
      </c>
      <c r="B87" s="6">
        <v>0</v>
      </c>
      <c r="C87" s="16" t="s">
        <v>14</v>
      </c>
      <c r="D87" s="6">
        <v>0</v>
      </c>
      <c r="E87" s="16" t="s">
        <v>14</v>
      </c>
      <c r="F87" s="6">
        <v>0</v>
      </c>
      <c r="G87" s="14">
        <v>0.569</v>
      </c>
      <c r="H87"/>
    </row>
    <row r="88" spans="1:8" ht="15.75">
      <c r="A88" s="11">
        <v>83</v>
      </c>
      <c r="B88" s="6">
        <f t="shared" si="3"/>
        <v>10.466999999999999</v>
      </c>
      <c r="C88" s="15">
        <v>2.5</v>
      </c>
      <c r="D88" s="6">
        <f>E88*4.1868</f>
        <v>10.466999999999999</v>
      </c>
      <c r="E88" s="15">
        <v>2.5</v>
      </c>
      <c r="F88" s="6">
        <f t="shared" si="5"/>
        <v>0</v>
      </c>
      <c r="G88" s="14"/>
      <c r="H88"/>
    </row>
    <row r="89" spans="1:8" ht="15.75">
      <c r="A89" s="11">
        <v>84</v>
      </c>
      <c r="B89" s="6">
        <f t="shared" si="3"/>
        <v>65.1</v>
      </c>
      <c r="C89" s="18">
        <f>65.1/4.1868</f>
        <v>15.548867870449985</v>
      </c>
      <c r="D89" s="6">
        <f>E89*4.1868</f>
        <v>68.664</v>
      </c>
      <c r="E89" s="18">
        <f>68.664/4.1868</f>
        <v>16.40011464603038</v>
      </c>
      <c r="F89" s="6">
        <f t="shared" si="5"/>
        <v>0.8512467755803961</v>
      </c>
      <c r="G89" s="14"/>
      <c r="H89"/>
    </row>
    <row r="90" spans="1:8" ht="15.75">
      <c r="A90" s="11">
        <v>85</v>
      </c>
      <c r="B90" s="6">
        <f t="shared" si="3"/>
        <v>0</v>
      </c>
      <c r="C90" s="15">
        <v>0</v>
      </c>
      <c r="D90" s="6">
        <f>E90*4.1868</f>
        <v>0.3307572</v>
      </c>
      <c r="E90" s="15">
        <v>0.079</v>
      </c>
      <c r="F90" s="6">
        <f t="shared" si="5"/>
        <v>0.079</v>
      </c>
      <c r="G90" s="14"/>
      <c r="H90"/>
    </row>
    <row r="91" spans="1:8" ht="15.75">
      <c r="A91" s="11">
        <v>86</v>
      </c>
      <c r="B91" s="6">
        <f t="shared" si="3"/>
        <v>14.067647999999998</v>
      </c>
      <c r="C91" s="15">
        <v>3.36</v>
      </c>
      <c r="D91" s="6">
        <f t="shared" si="4"/>
        <v>16.4290032</v>
      </c>
      <c r="E91" s="15">
        <v>3.924</v>
      </c>
      <c r="F91" s="6">
        <f t="shared" si="5"/>
        <v>0.5640000000000001</v>
      </c>
      <c r="G91" s="14"/>
      <c r="H91"/>
    </row>
    <row r="92" spans="1:8" ht="15.75">
      <c r="A92" s="11">
        <v>87</v>
      </c>
      <c r="B92" s="6">
        <f t="shared" si="3"/>
        <v>46.0548</v>
      </c>
      <c r="C92" s="15">
        <v>11</v>
      </c>
      <c r="D92" s="6">
        <f t="shared" si="4"/>
        <v>51.497640000000004</v>
      </c>
      <c r="E92" s="15">
        <v>12.3</v>
      </c>
      <c r="F92" s="6">
        <f t="shared" si="5"/>
        <v>1.3000000000000007</v>
      </c>
      <c r="G92" s="14"/>
      <c r="H92"/>
    </row>
    <row r="93" spans="1:8" ht="15.75">
      <c r="A93" s="11">
        <v>88</v>
      </c>
      <c r="B93" s="6">
        <f t="shared" si="3"/>
        <v>4.1868</v>
      </c>
      <c r="C93" s="15">
        <v>1</v>
      </c>
      <c r="D93" s="6">
        <f t="shared" si="4"/>
        <v>5.024159999999999</v>
      </c>
      <c r="E93" s="15">
        <v>1.2</v>
      </c>
      <c r="F93" s="6">
        <f t="shared" si="5"/>
        <v>0.19999999999999996</v>
      </c>
      <c r="G93" s="14"/>
      <c r="H93"/>
    </row>
    <row r="94" spans="1:8" ht="15.75">
      <c r="A94" s="11">
        <v>89</v>
      </c>
      <c r="B94" s="6">
        <f t="shared" si="3"/>
        <v>48.98555999999999</v>
      </c>
      <c r="C94" s="15">
        <v>11.7</v>
      </c>
      <c r="D94" s="6">
        <f t="shared" si="4"/>
        <v>56.5218</v>
      </c>
      <c r="E94" s="15">
        <v>13.5</v>
      </c>
      <c r="F94" s="6">
        <f t="shared" si="5"/>
        <v>1.8000000000000007</v>
      </c>
      <c r="G94" s="14"/>
      <c r="H94"/>
    </row>
    <row r="95" spans="1:8" ht="15.75">
      <c r="A95" s="11">
        <v>90</v>
      </c>
      <c r="B95" s="6">
        <f t="shared" si="3"/>
        <v>131.965</v>
      </c>
      <c r="C95" s="15">
        <f>131.965/4.1868</f>
        <v>31.519298748447504</v>
      </c>
      <c r="D95" s="6">
        <f t="shared" si="4"/>
        <v>137.54</v>
      </c>
      <c r="E95" s="15">
        <f>137.54/4.1868</f>
        <v>32.85086462214579</v>
      </c>
      <c r="F95" s="6">
        <f t="shared" si="5"/>
        <v>1.3315658736982883</v>
      </c>
      <c r="G95" s="14"/>
      <c r="H95"/>
    </row>
    <row r="96" spans="1:8" ht="15.75">
      <c r="A96" s="11">
        <v>91</v>
      </c>
      <c r="B96" s="6">
        <v>0</v>
      </c>
      <c r="C96" s="16" t="s">
        <v>14</v>
      </c>
      <c r="D96" s="6">
        <v>0</v>
      </c>
      <c r="E96" s="16" t="s">
        <v>14</v>
      </c>
      <c r="F96" s="6">
        <v>0</v>
      </c>
      <c r="G96" s="14">
        <v>0.567</v>
      </c>
      <c r="H96"/>
    </row>
    <row r="97" spans="1:8" ht="15.75">
      <c r="A97" s="11">
        <v>92</v>
      </c>
      <c r="B97" s="6">
        <f t="shared" si="3"/>
        <v>0</v>
      </c>
      <c r="C97" s="16">
        <v>0</v>
      </c>
      <c r="D97" s="6">
        <f t="shared" si="4"/>
        <v>1.04376924</v>
      </c>
      <c r="E97" s="16">
        <v>0.2493</v>
      </c>
      <c r="F97" s="6">
        <f t="shared" si="5"/>
        <v>0.2493</v>
      </c>
      <c r="G97" s="14"/>
      <c r="H97"/>
    </row>
    <row r="98" spans="1:8" ht="15.75">
      <c r="A98" s="11">
        <v>93</v>
      </c>
      <c r="B98" s="6">
        <f t="shared" si="3"/>
        <v>8.3736</v>
      </c>
      <c r="C98" s="15">
        <v>2</v>
      </c>
      <c r="D98" s="6">
        <f t="shared" si="4"/>
        <v>8.79228</v>
      </c>
      <c r="E98" s="15">
        <v>2.1</v>
      </c>
      <c r="F98" s="6">
        <f t="shared" si="5"/>
        <v>0.10000000000000009</v>
      </c>
      <c r="G98" s="14"/>
      <c r="H98"/>
    </row>
    <row r="99" spans="1:8" ht="15.75">
      <c r="A99" s="11">
        <v>94</v>
      </c>
      <c r="B99" s="6">
        <f t="shared" si="3"/>
        <v>36.43</v>
      </c>
      <c r="C99" s="17">
        <f>36.43/4.1868</f>
        <v>8.701156014139677</v>
      </c>
      <c r="D99" s="6">
        <f t="shared" si="4"/>
        <v>37.372</v>
      </c>
      <c r="E99" s="17">
        <f>37.372/4.1868</f>
        <v>8.926148848762779</v>
      </c>
      <c r="F99" s="6">
        <f t="shared" si="5"/>
        <v>0.2249928346231016</v>
      </c>
      <c r="G99" s="14"/>
      <c r="H99"/>
    </row>
    <row r="100" spans="1:8" ht="15.75">
      <c r="A100" s="11">
        <v>95</v>
      </c>
      <c r="B100" s="6">
        <f t="shared" si="3"/>
        <v>2.742354</v>
      </c>
      <c r="C100" s="16">
        <v>0.655</v>
      </c>
      <c r="D100" s="6">
        <f t="shared" si="4"/>
        <v>3.4917911999999998</v>
      </c>
      <c r="E100" s="16">
        <v>0.834</v>
      </c>
      <c r="F100" s="6">
        <f t="shared" si="5"/>
        <v>0.17899999999999994</v>
      </c>
      <c r="G100" s="14"/>
      <c r="H100"/>
    </row>
    <row r="101" spans="1:8" ht="15.75">
      <c r="A101" s="11">
        <v>96</v>
      </c>
      <c r="B101" s="6">
        <f t="shared" si="3"/>
        <v>30.518</v>
      </c>
      <c r="C101" s="15">
        <f>30.518/4.1868</f>
        <v>7.289099073277922</v>
      </c>
      <c r="D101" s="6">
        <f t="shared" si="4"/>
        <v>30.616</v>
      </c>
      <c r="E101" s="15">
        <f>30.616/4.1868</f>
        <v>7.312505971147416</v>
      </c>
      <c r="F101" s="6">
        <f t="shared" si="5"/>
        <v>0.023406897869493903</v>
      </c>
      <c r="G101" s="14"/>
      <c r="H101"/>
    </row>
    <row r="102" spans="1:8" ht="15.75">
      <c r="A102" s="11">
        <v>97</v>
      </c>
      <c r="B102" s="6">
        <v>0</v>
      </c>
      <c r="C102" s="16" t="s">
        <v>14</v>
      </c>
      <c r="D102" s="6">
        <v>0</v>
      </c>
      <c r="E102" s="16" t="s">
        <v>14</v>
      </c>
      <c r="F102" s="6">
        <v>0</v>
      </c>
      <c r="G102" s="14">
        <v>0.546</v>
      </c>
      <c r="H102"/>
    </row>
    <row r="103" spans="1:8" ht="15.75">
      <c r="A103" s="11">
        <v>98</v>
      </c>
      <c r="B103" s="6">
        <f t="shared" si="3"/>
        <v>12.97908</v>
      </c>
      <c r="C103" s="15">
        <v>3.1</v>
      </c>
      <c r="D103" s="6">
        <f t="shared" si="4"/>
        <v>14.235119999999998</v>
      </c>
      <c r="E103" s="15">
        <v>3.4</v>
      </c>
      <c r="F103" s="6">
        <f t="shared" si="5"/>
        <v>0.2999999999999998</v>
      </c>
      <c r="G103" s="14"/>
      <c r="H103"/>
    </row>
    <row r="104" spans="1:8" ht="15.75">
      <c r="A104" s="11">
        <v>99</v>
      </c>
      <c r="B104" s="6">
        <f t="shared" si="3"/>
        <v>5.4260928</v>
      </c>
      <c r="C104" s="16">
        <v>1.296</v>
      </c>
      <c r="D104" s="6">
        <f t="shared" si="4"/>
        <v>8.8802028</v>
      </c>
      <c r="E104" s="16">
        <v>2.121</v>
      </c>
      <c r="F104" s="6">
        <f t="shared" si="5"/>
        <v>0.825</v>
      </c>
      <c r="G104" s="14"/>
      <c r="H104"/>
    </row>
    <row r="105" spans="1:8" ht="15.75">
      <c r="A105" s="11">
        <v>100</v>
      </c>
      <c r="B105" s="6">
        <f t="shared" si="3"/>
        <v>3.6647060399999996</v>
      </c>
      <c r="C105" s="16">
        <v>0.8753</v>
      </c>
      <c r="D105" s="6">
        <f t="shared" si="4"/>
        <v>3.98415888</v>
      </c>
      <c r="E105" s="16">
        <v>0.9516</v>
      </c>
      <c r="F105" s="6">
        <f t="shared" si="5"/>
        <v>0.07630000000000003</v>
      </c>
      <c r="G105" s="14"/>
      <c r="H105"/>
    </row>
    <row r="106" spans="1:8" ht="15.75">
      <c r="A106" s="11">
        <v>101</v>
      </c>
      <c r="B106" s="6">
        <f t="shared" si="3"/>
        <v>1.3523364</v>
      </c>
      <c r="C106" s="15">
        <v>0.323</v>
      </c>
      <c r="D106" s="6">
        <f t="shared" si="4"/>
        <v>1.36071</v>
      </c>
      <c r="E106" s="15">
        <v>0.325</v>
      </c>
      <c r="F106" s="6">
        <f t="shared" si="5"/>
        <v>0.0020000000000000018</v>
      </c>
      <c r="G106" s="14"/>
      <c r="H106"/>
    </row>
    <row r="107" spans="1:8" ht="15.75">
      <c r="A107" s="11">
        <v>102</v>
      </c>
      <c r="B107" s="6">
        <f t="shared" si="3"/>
        <v>11.72304</v>
      </c>
      <c r="C107" s="15">
        <v>2.8</v>
      </c>
      <c r="D107" s="6">
        <f t="shared" si="4"/>
        <v>15.07248</v>
      </c>
      <c r="E107" s="15">
        <v>3.6</v>
      </c>
      <c r="F107" s="6">
        <f t="shared" si="5"/>
        <v>0.8000000000000003</v>
      </c>
      <c r="G107" s="14"/>
      <c r="H107"/>
    </row>
    <row r="108" spans="1:8" ht="15.75">
      <c r="A108" s="11">
        <v>103</v>
      </c>
      <c r="B108" s="6">
        <f t="shared" si="3"/>
        <v>8.3736</v>
      </c>
      <c r="C108" s="15">
        <v>2</v>
      </c>
      <c r="D108" s="6">
        <f t="shared" si="4"/>
        <v>12.5604</v>
      </c>
      <c r="E108" s="15">
        <v>3</v>
      </c>
      <c r="F108" s="6">
        <f t="shared" si="5"/>
        <v>1</v>
      </c>
      <c r="G108" s="14"/>
      <c r="H108"/>
    </row>
    <row r="109" spans="1:8" ht="15.75">
      <c r="A109" s="11">
        <v>104</v>
      </c>
      <c r="B109" s="6">
        <v>0</v>
      </c>
      <c r="C109" s="16" t="s">
        <v>14</v>
      </c>
      <c r="D109" s="6">
        <v>0</v>
      </c>
      <c r="E109" s="16" t="s">
        <v>14</v>
      </c>
      <c r="F109" s="6">
        <v>0</v>
      </c>
      <c r="G109" s="14">
        <v>0.596</v>
      </c>
      <c r="H109"/>
    </row>
    <row r="110" spans="1:8" ht="15.75">
      <c r="A110" s="11">
        <v>105</v>
      </c>
      <c r="B110" s="6">
        <v>0</v>
      </c>
      <c r="C110" s="16" t="s">
        <v>14</v>
      </c>
      <c r="D110" s="6">
        <v>0</v>
      </c>
      <c r="E110" s="16" t="s">
        <v>14</v>
      </c>
      <c r="F110" s="6">
        <v>0</v>
      </c>
      <c r="G110" s="14">
        <v>0.974</v>
      </c>
      <c r="H110"/>
    </row>
    <row r="111" spans="1:8" ht="15.75">
      <c r="A111" s="11">
        <v>106</v>
      </c>
      <c r="B111" s="6">
        <f t="shared" si="3"/>
        <v>8.7797196</v>
      </c>
      <c r="C111" s="15">
        <v>2.097</v>
      </c>
      <c r="D111" s="6">
        <f t="shared" si="4"/>
        <v>10.969416</v>
      </c>
      <c r="E111" s="15">
        <v>2.62</v>
      </c>
      <c r="F111" s="6">
        <f t="shared" si="5"/>
        <v>0.5230000000000001</v>
      </c>
      <c r="G111" s="14"/>
      <c r="H111"/>
    </row>
    <row r="112" spans="1:8" ht="15.75">
      <c r="A112" s="11">
        <v>107</v>
      </c>
      <c r="B112" s="6">
        <f t="shared" si="3"/>
        <v>18.42192</v>
      </c>
      <c r="C112" s="15">
        <v>4.4</v>
      </c>
      <c r="D112" s="6">
        <f t="shared" si="4"/>
        <v>21.77136</v>
      </c>
      <c r="E112" s="15">
        <v>5.2</v>
      </c>
      <c r="F112" s="6">
        <f t="shared" si="5"/>
        <v>0.7999999999999998</v>
      </c>
      <c r="G112" s="14"/>
      <c r="H112"/>
    </row>
    <row r="113" spans="1:8" ht="15.75">
      <c r="A113" s="11">
        <v>108</v>
      </c>
      <c r="B113" s="6">
        <v>0</v>
      </c>
      <c r="C113" s="16" t="s">
        <v>14</v>
      </c>
      <c r="D113" s="6">
        <v>0</v>
      </c>
      <c r="E113" s="16" t="s">
        <v>14</v>
      </c>
      <c r="F113" s="6">
        <v>0</v>
      </c>
      <c r="G113" s="14">
        <v>0.897</v>
      </c>
      <c r="H113"/>
    </row>
    <row r="114" spans="1:8" ht="15.75">
      <c r="A114" s="11">
        <v>109</v>
      </c>
      <c r="B114" s="6">
        <f t="shared" si="3"/>
        <v>6.0541127999999995</v>
      </c>
      <c r="C114" s="15">
        <v>1.446</v>
      </c>
      <c r="D114" s="6">
        <f t="shared" si="4"/>
        <v>8.381973599999998</v>
      </c>
      <c r="E114" s="15">
        <v>2.002</v>
      </c>
      <c r="F114" s="6">
        <f t="shared" si="5"/>
        <v>0.5559999999999998</v>
      </c>
      <c r="G114" s="14"/>
      <c r="H114"/>
    </row>
    <row r="115" spans="1:8" ht="15.75">
      <c r="A115" s="11">
        <v>110</v>
      </c>
      <c r="B115" s="6">
        <v>0</v>
      </c>
      <c r="C115" s="16">
        <v>0</v>
      </c>
      <c r="D115" s="6">
        <v>0</v>
      </c>
      <c r="E115" s="16">
        <v>0</v>
      </c>
      <c r="F115" s="6">
        <f t="shared" si="5"/>
        <v>0</v>
      </c>
      <c r="G115" s="14"/>
      <c r="H115"/>
    </row>
    <row r="116" spans="1:8" ht="15.75">
      <c r="A116" s="11">
        <v>111</v>
      </c>
      <c r="B116" s="6">
        <v>0</v>
      </c>
      <c r="C116" s="16" t="s">
        <v>14</v>
      </c>
      <c r="D116" s="6">
        <v>0</v>
      </c>
      <c r="E116" s="16" t="s">
        <v>14</v>
      </c>
      <c r="F116" s="6">
        <v>0</v>
      </c>
      <c r="G116" s="14">
        <v>0.659</v>
      </c>
      <c r="H116"/>
    </row>
    <row r="117" spans="1:8" ht="15.75">
      <c r="A117" s="11">
        <v>112</v>
      </c>
      <c r="B117" s="6">
        <f t="shared" si="3"/>
        <v>2.114334</v>
      </c>
      <c r="C117" s="15">
        <v>0.505</v>
      </c>
      <c r="D117" s="6">
        <f t="shared" si="4"/>
        <v>2.114334</v>
      </c>
      <c r="E117" s="15">
        <v>0.505</v>
      </c>
      <c r="F117" s="6">
        <f t="shared" si="5"/>
        <v>0</v>
      </c>
      <c r="G117" s="14"/>
      <c r="H117"/>
    </row>
    <row r="118" spans="1:8" ht="15.75">
      <c r="A118" s="11">
        <v>113</v>
      </c>
      <c r="B118" s="6">
        <v>0</v>
      </c>
      <c r="C118" s="16" t="s">
        <v>15</v>
      </c>
      <c r="D118" s="6">
        <v>0</v>
      </c>
      <c r="E118" s="16" t="s">
        <v>15</v>
      </c>
      <c r="F118" s="6">
        <v>0</v>
      </c>
      <c r="G118" s="14">
        <v>0.596</v>
      </c>
      <c r="H118"/>
    </row>
    <row r="119" spans="1:8" ht="15.75">
      <c r="A119" s="11">
        <v>114</v>
      </c>
      <c r="B119" s="6">
        <f t="shared" si="3"/>
        <v>0</v>
      </c>
      <c r="C119" s="15">
        <v>0</v>
      </c>
      <c r="D119" s="6">
        <f t="shared" si="4"/>
        <v>0</v>
      </c>
      <c r="E119" s="15">
        <v>0</v>
      </c>
      <c r="F119" s="6">
        <f t="shared" si="5"/>
        <v>0</v>
      </c>
      <c r="G119" s="14"/>
      <c r="H119"/>
    </row>
    <row r="120" spans="1:8" ht="15.75">
      <c r="A120" s="11">
        <v>115</v>
      </c>
      <c r="B120" s="6">
        <f t="shared" si="3"/>
        <v>6.3178811999999995</v>
      </c>
      <c r="C120" s="15">
        <v>1.509</v>
      </c>
      <c r="D120" s="6">
        <f t="shared" si="4"/>
        <v>6.9459012</v>
      </c>
      <c r="E120" s="15">
        <v>1.659</v>
      </c>
      <c r="F120" s="6">
        <f t="shared" si="5"/>
        <v>0.15000000000000013</v>
      </c>
      <c r="G120" s="14"/>
      <c r="H120"/>
    </row>
    <row r="121" spans="1:8" ht="15.75">
      <c r="A121" s="11">
        <v>116</v>
      </c>
      <c r="B121" s="6">
        <f t="shared" si="3"/>
        <v>104.2345728</v>
      </c>
      <c r="C121" s="15">
        <v>24.896</v>
      </c>
      <c r="D121" s="6">
        <f t="shared" si="4"/>
        <v>110.952</v>
      </c>
      <c r="E121" s="15">
        <f>110.952/4.1868</f>
        <v>26.50042992261393</v>
      </c>
      <c r="F121" s="6">
        <f t="shared" si="5"/>
        <v>1.604429922613928</v>
      </c>
      <c r="G121" s="14"/>
      <c r="H121"/>
    </row>
    <row r="122" spans="1:8" ht="15.75">
      <c r="A122" s="11">
        <v>117</v>
      </c>
      <c r="B122" s="6">
        <f t="shared" si="3"/>
        <v>16.35824628</v>
      </c>
      <c r="C122" s="15">
        <v>3.9071</v>
      </c>
      <c r="D122" s="6">
        <f t="shared" si="4"/>
        <v>21.72446784</v>
      </c>
      <c r="E122" s="15">
        <v>5.1888</v>
      </c>
      <c r="F122" s="6">
        <f t="shared" si="5"/>
        <v>1.2816999999999998</v>
      </c>
      <c r="G122" s="14"/>
      <c r="H122"/>
    </row>
    <row r="123" spans="1:8" ht="15.75">
      <c r="A123" s="11">
        <v>118</v>
      </c>
      <c r="B123" s="6">
        <v>0</v>
      </c>
      <c r="C123" s="16" t="s">
        <v>14</v>
      </c>
      <c r="D123" s="6">
        <v>0</v>
      </c>
      <c r="E123" s="16" t="s">
        <v>14</v>
      </c>
      <c r="F123" s="6">
        <v>0</v>
      </c>
      <c r="G123" s="14">
        <v>0.57</v>
      </c>
      <c r="H123"/>
    </row>
    <row r="124" spans="1:8" ht="15.75">
      <c r="A124" s="11">
        <v>119</v>
      </c>
      <c r="B124" s="6">
        <f t="shared" si="3"/>
        <v>0.0711756</v>
      </c>
      <c r="C124" s="15">
        <v>0.017</v>
      </c>
      <c r="D124" s="6">
        <f t="shared" si="4"/>
        <v>0.0753624</v>
      </c>
      <c r="E124" s="15">
        <v>0.018</v>
      </c>
      <c r="F124" s="6">
        <f t="shared" si="5"/>
        <v>0.0009999999999999974</v>
      </c>
      <c r="G124" s="14"/>
      <c r="H124"/>
    </row>
    <row r="125" spans="1:8" ht="15.75">
      <c r="A125" s="11">
        <v>120</v>
      </c>
      <c r="B125" s="6">
        <v>0</v>
      </c>
      <c r="C125" s="16" t="s">
        <v>14</v>
      </c>
      <c r="D125" s="6">
        <v>0</v>
      </c>
      <c r="E125" s="16" t="s">
        <v>14</v>
      </c>
      <c r="F125" s="6">
        <v>0</v>
      </c>
      <c r="G125" s="14">
        <v>0.662</v>
      </c>
      <c r="H125"/>
    </row>
    <row r="126" spans="1:8" ht="15.75">
      <c r="A126" s="11">
        <v>121</v>
      </c>
      <c r="B126" s="6">
        <v>0</v>
      </c>
      <c r="C126" s="16" t="s">
        <v>14</v>
      </c>
      <c r="D126" s="6">
        <v>0</v>
      </c>
      <c r="E126" s="16" t="s">
        <v>14</v>
      </c>
      <c r="F126" s="6">
        <v>0</v>
      </c>
      <c r="G126" s="14">
        <v>0.596</v>
      </c>
      <c r="H126"/>
    </row>
    <row r="127" spans="1:8" ht="15.75">
      <c r="A127" s="11">
        <v>122</v>
      </c>
      <c r="B127" s="6">
        <f t="shared" si="3"/>
        <v>0.10467</v>
      </c>
      <c r="C127" s="15">
        <v>0.025</v>
      </c>
      <c r="D127" s="6">
        <f t="shared" si="4"/>
        <v>0.10467</v>
      </c>
      <c r="E127" s="15">
        <v>0.025</v>
      </c>
      <c r="F127" s="6">
        <f t="shared" si="5"/>
        <v>0</v>
      </c>
      <c r="G127" s="14"/>
      <c r="H127"/>
    </row>
    <row r="128" spans="1:8" ht="15.75">
      <c r="A128" s="11">
        <v>123</v>
      </c>
      <c r="B128" s="6">
        <v>0</v>
      </c>
      <c r="C128" s="16" t="s">
        <v>14</v>
      </c>
      <c r="D128" s="6">
        <v>0</v>
      </c>
      <c r="E128" s="16" t="s">
        <v>14</v>
      </c>
      <c r="F128" s="6">
        <v>0</v>
      </c>
      <c r="G128" s="14">
        <v>0.969</v>
      </c>
      <c r="H128"/>
    </row>
    <row r="129" spans="1:8" ht="15.75">
      <c r="A129" s="11">
        <v>124</v>
      </c>
      <c r="B129" s="6">
        <f t="shared" si="3"/>
        <v>18.35</v>
      </c>
      <c r="C129" s="15">
        <f>18.35/4.1868</f>
        <v>4.382822203114551</v>
      </c>
      <c r="D129" s="6">
        <f t="shared" si="4"/>
        <v>18.35</v>
      </c>
      <c r="E129" s="15">
        <f>18.35/4.1868</f>
        <v>4.382822203114551</v>
      </c>
      <c r="F129" s="6">
        <f t="shared" si="5"/>
        <v>0</v>
      </c>
      <c r="G129" s="14"/>
      <c r="H129"/>
    </row>
    <row r="130" spans="1:8" ht="15.75">
      <c r="A130" s="11">
        <v>125</v>
      </c>
      <c r="B130" s="6">
        <f t="shared" si="3"/>
        <v>20.096639999999997</v>
      </c>
      <c r="C130" s="15">
        <v>4.8</v>
      </c>
      <c r="D130" s="6">
        <f t="shared" si="4"/>
        <v>22.19004</v>
      </c>
      <c r="E130" s="15">
        <v>5.3</v>
      </c>
      <c r="F130" s="6">
        <f t="shared" si="5"/>
        <v>0.5</v>
      </c>
      <c r="G130" s="14"/>
      <c r="H130"/>
    </row>
    <row r="131" spans="1:8" ht="15.75">
      <c r="A131" s="11">
        <v>126</v>
      </c>
      <c r="B131" s="6">
        <f t="shared" si="3"/>
        <v>70.578</v>
      </c>
      <c r="C131" s="16">
        <f>70.578/4.1868</f>
        <v>16.85726569217541</v>
      </c>
      <c r="D131" s="6">
        <f t="shared" si="4"/>
        <v>70.578</v>
      </c>
      <c r="E131" s="16">
        <f>70.578/4.1868</f>
        <v>16.85726569217541</v>
      </c>
      <c r="F131" s="6">
        <f t="shared" si="5"/>
        <v>0</v>
      </c>
      <c r="G131" s="14"/>
      <c r="H131"/>
    </row>
    <row r="132" spans="1:8" ht="15.75">
      <c r="A132" s="11">
        <v>127</v>
      </c>
      <c r="B132" s="6">
        <v>0</v>
      </c>
      <c r="C132" s="16" t="s">
        <v>14</v>
      </c>
      <c r="D132" s="6">
        <v>0</v>
      </c>
      <c r="E132" s="16" t="s">
        <v>14</v>
      </c>
      <c r="F132" s="6">
        <v>0</v>
      </c>
      <c r="G132" s="14">
        <v>0.567</v>
      </c>
      <c r="H132"/>
    </row>
    <row r="133" spans="1:8" ht="15.75">
      <c r="A133" s="11">
        <v>128</v>
      </c>
      <c r="B133" s="6">
        <v>0</v>
      </c>
      <c r="C133" s="16" t="s">
        <v>14</v>
      </c>
      <c r="D133" s="6">
        <v>0</v>
      </c>
      <c r="E133" s="16" t="s">
        <v>14</v>
      </c>
      <c r="F133" s="6">
        <v>0</v>
      </c>
      <c r="G133" s="14">
        <v>0.594</v>
      </c>
      <c r="H133"/>
    </row>
    <row r="134" spans="1:8" ht="15.75">
      <c r="A134" s="11">
        <v>129</v>
      </c>
      <c r="B134" s="6">
        <v>0</v>
      </c>
      <c r="C134" s="16" t="s">
        <v>14</v>
      </c>
      <c r="D134" s="6">
        <v>0</v>
      </c>
      <c r="E134" s="16" t="s">
        <v>14</v>
      </c>
      <c r="F134" s="6">
        <v>0</v>
      </c>
      <c r="G134" s="14">
        <v>0.659</v>
      </c>
      <c r="H134"/>
    </row>
    <row r="135" spans="1:8" ht="15.75">
      <c r="A135" s="11">
        <v>130</v>
      </c>
      <c r="B135" s="6">
        <f aca="true" t="shared" si="6" ref="B135:B157">C135*4.1868</f>
        <v>5.024159999999999</v>
      </c>
      <c r="C135" s="15">
        <v>1.2</v>
      </c>
      <c r="D135" s="6">
        <f aca="true" t="shared" si="7" ref="D135:D157">E135*4.1868</f>
        <v>5.86152</v>
      </c>
      <c r="E135" s="15">
        <v>1.4</v>
      </c>
      <c r="F135" s="6">
        <f aca="true" t="shared" si="8" ref="F135:F157">E135-C135</f>
        <v>0.19999999999999996</v>
      </c>
      <c r="G135" s="14"/>
      <c r="H135"/>
    </row>
    <row r="136" spans="1:8" ht="15.75">
      <c r="A136" s="11">
        <v>131</v>
      </c>
      <c r="B136" s="6">
        <f t="shared" si="6"/>
        <v>6.1839036</v>
      </c>
      <c r="C136" s="15">
        <v>1.477</v>
      </c>
      <c r="D136" s="6">
        <f t="shared" si="7"/>
        <v>6.887286</v>
      </c>
      <c r="E136" s="15">
        <v>1.645</v>
      </c>
      <c r="F136" s="6">
        <f t="shared" si="8"/>
        <v>0.16799999999999993</v>
      </c>
      <c r="G136" s="14"/>
      <c r="H136"/>
    </row>
    <row r="137" spans="1:8" ht="15.75">
      <c r="A137" s="11">
        <v>132</v>
      </c>
      <c r="B137" s="6">
        <f t="shared" si="6"/>
        <v>6.69888</v>
      </c>
      <c r="C137" s="15">
        <v>1.6</v>
      </c>
      <c r="D137" s="6">
        <f t="shared" si="7"/>
        <v>6.69888</v>
      </c>
      <c r="E137" s="15">
        <v>1.6</v>
      </c>
      <c r="F137" s="6">
        <f t="shared" si="8"/>
        <v>0</v>
      </c>
      <c r="G137" s="14"/>
      <c r="H137"/>
    </row>
    <row r="138" spans="1:8" ht="15.75">
      <c r="A138" s="11">
        <v>133</v>
      </c>
      <c r="B138" s="6">
        <f t="shared" si="6"/>
        <v>7.3436471999999995</v>
      </c>
      <c r="C138" s="15">
        <v>1.754</v>
      </c>
      <c r="D138" s="6">
        <f t="shared" si="7"/>
        <v>8.0470296</v>
      </c>
      <c r="E138" s="15">
        <v>1.922</v>
      </c>
      <c r="F138" s="6">
        <f t="shared" si="8"/>
        <v>0.16799999999999993</v>
      </c>
      <c r="G138" s="14"/>
      <c r="H138"/>
    </row>
    <row r="139" spans="1:8" ht="15.75">
      <c r="A139" s="11">
        <v>134</v>
      </c>
      <c r="B139" s="6">
        <f t="shared" si="6"/>
        <v>16.1777952</v>
      </c>
      <c r="C139" s="15">
        <v>3.864</v>
      </c>
      <c r="D139" s="6">
        <f t="shared" si="7"/>
        <v>21.252196799999997</v>
      </c>
      <c r="E139" s="15">
        <v>5.076</v>
      </c>
      <c r="F139" s="6">
        <f t="shared" si="8"/>
        <v>1.2119999999999997</v>
      </c>
      <c r="G139" s="14"/>
      <c r="H139"/>
    </row>
    <row r="140" spans="1:8" ht="15.75">
      <c r="A140" s="11">
        <v>135</v>
      </c>
      <c r="B140" s="6">
        <v>0</v>
      </c>
      <c r="C140" s="16" t="s">
        <v>14</v>
      </c>
      <c r="D140" s="6">
        <v>0</v>
      </c>
      <c r="E140" s="16" t="s">
        <v>14</v>
      </c>
      <c r="F140" s="6">
        <v>0</v>
      </c>
      <c r="G140" s="14">
        <v>0.902</v>
      </c>
      <c r="H140"/>
    </row>
    <row r="141" spans="1:8" ht="15.75">
      <c r="A141" s="11">
        <v>136</v>
      </c>
      <c r="B141" s="6">
        <f t="shared" si="6"/>
        <v>6.2802</v>
      </c>
      <c r="C141" s="15">
        <v>1.5</v>
      </c>
      <c r="D141" s="6">
        <f t="shared" si="7"/>
        <v>7.53624</v>
      </c>
      <c r="E141" s="15">
        <v>1.8</v>
      </c>
      <c r="F141" s="6">
        <f t="shared" si="8"/>
        <v>0.30000000000000004</v>
      </c>
      <c r="G141" s="14"/>
      <c r="H141"/>
    </row>
    <row r="142" spans="1:8" ht="15.75">
      <c r="A142" s="11">
        <v>137</v>
      </c>
      <c r="B142" s="6">
        <f t="shared" si="6"/>
        <v>28.059933599999997</v>
      </c>
      <c r="C142" s="15">
        <v>6.702</v>
      </c>
      <c r="D142" s="6">
        <f t="shared" si="7"/>
        <v>31.756878</v>
      </c>
      <c r="E142" s="15">
        <v>7.585</v>
      </c>
      <c r="F142" s="6">
        <f t="shared" si="8"/>
        <v>0.883</v>
      </c>
      <c r="G142" s="14"/>
      <c r="H142"/>
    </row>
    <row r="143" spans="1:8" ht="15.75">
      <c r="A143" s="11">
        <v>138</v>
      </c>
      <c r="B143" s="6">
        <f t="shared" si="6"/>
        <v>1.67472</v>
      </c>
      <c r="C143" s="15">
        <v>0.4</v>
      </c>
      <c r="D143" s="6">
        <f t="shared" si="7"/>
        <v>2.5120799999999996</v>
      </c>
      <c r="E143" s="15">
        <v>0.6</v>
      </c>
      <c r="F143" s="6">
        <f t="shared" si="8"/>
        <v>0.19999999999999996</v>
      </c>
      <c r="G143" s="14"/>
      <c r="H143"/>
    </row>
    <row r="144" spans="1:8" ht="15.75">
      <c r="A144" s="11">
        <v>139</v>
      </c>
      <c r="B144" s="6">
        <f t="shared" si="6"/>
        <v>11.30436</v>
      </c>
      <c r="C144" s="15">
        <v>2.7</v>
      </c>
      <c r="D144" s="6">
        <f t="shared" si="7"/>
        <v>11.30436</v>
      </c>
      <c r="E144" s="15">
        <v>2.7</v>
      </c>
      <c r="F144" s="6">
        <f t="shared" si="8"/>
        <v>0</v>
      </c>
      <c r="G144" s="14"/>
      <c r="H144"/>
    </row>
    <row r="145" spans="1:8" ht="15.75">
      <c r="A145" s="11">
        <v>140</v>
      </c>
      <c r="B145" s="6">
        <f t="shared" si="6"/>
        <v>5.228894519999999</v>
      </c>
      <c r="C145" s="15">
        <v>1.2489</v>
      </c>
      <c r="D145" s="6">
        <f t="shared" si="7"/>
        <v>7.15859064</v>
      </c>
      <c r="E145" s="15">
        <v>1.7098</v>
      </c>
      <c r="F145" s="6">
        <f t="shared" si="8"/>
        <v>0.4609000000000001</v>
      </c>
      <c r="G145" s="14"/>
      <c r="H145"/>
    </row>
    <row r="146" spans="1:8" ht="15.75">
      <c r="A146" s="11">
        <v>141</v>
      </c>
      <c r="B146" s="6">
        <f t="shared" si="6"/>
        <v>29.6090496</v>
      </c>
      <c r="C146" s="15">
        <v>7.072</v>
      </c>
      <c r="D146" s="6">
        <f t="shared" si="7"/>
        <v>34.809055199999996</v>
      </c>
      <c r="E146" s="15">
        <v>8.314</v>
      </c>
      <c r="F146" s="6">
        <f t="shared" si="8"/>
        <v>1.242</v>
      </c>
      <c r="G146" s="14"/>
      <c r="H146"/>
    </row>
    <row r="147" spans="1:8" ht="15.75">
      <c r="A147" s="11">
        <v>142</v>
      </c>
      <c r="B147" s="6">
        <f t="shared" si="6"/>
        <v>3.34944</v>
      </c>
      <c r="C147" s="15">
        <v>0.8</v>
      </c>
      <c r="D147" s="6">
        <f t="shared" si="7"/>
        <v>4.60548</v>
      </c>
      <c r="E147" s="15">
        <v>1.1</v>
      </c>
      <c r="F147" s="6">
        <f t="shared" si="8"/>
        <v>0.30000000000000004</v>
      </c>
      <c r="G147" s="14"/>
      <c r="H147"/>
    </row>
    <row r="148" spans="1:8" ht="15.75">
      <c r="A148" s="11">
        <v>143</v>
      </c>
      <c r="B148" s="6">
        <f t="shared" si="6"/>
        <v>66.57012</v>
      </c>
      <c r="C148" s="15">
        <v>15.9</v>
      </c>
      <c r="D148" s="6">
        <f t="shared" si="7"/>
        <v>66.57012</v>
      </c>
      <c r="E148" s="15">
        <v>15.9</v>
      </c>
      <c r="F148" s="6">
        <f t="shared" si="8"/>
        <v>0</v>
      </c>
      <c r="G148" s="14"/>
      <c r="H148"/>
    </row>
    <row r="149" spans="1:8" ht="15.75">
      <c r="A149" s="11">
        <v>144</v>
      </c>
      <c r="B149" s="6">
        <v>0</v>
      </c>
      <c r="C149" s="16" t="s">
        <v>14</v>
      </c>
      <c r="D149" s="6">
        <v>0</v>
      </c>
      <c r="E149" s="16" t="s">
        <v>14</v>
      </c>
      <c r="F149" s="6">
        <v>0</v>
      </c>
      <c r="G149" s="14">
        <v>0.899</v>
      </c>
      <c r="H149"/>
    </row>
    <row r="150" spans="1:8" ht="15.75">
      <c r="A150" s="11">
        <v>145</v>
      </c>
      <c r="B150" s="6">
        <f t="shared" si="6"/>
        <v>28.29899988</v>
      </c>
      <c r="C150" s="19">
        <v>6.7591</v>
      </c>
      <c r="D150" s="6">
        <f t="shared" si="7"/>
        <v>33.35121144</v>
      </c>
      <c r="E150" s="19">
        <v>7.9658</v>
      </c>
      <c r="F150" s="6">
        <f t="shared" si="8"/>
        <v>1.2066999999999997</v>
      </c>
      <c r="G150" s="14"/>
      <c r="H150"/>
    </row>
    <row r="151" spans="1:8" ht="15.75">
      <c r="A151" s="11">
        <v>146</v>
      </c>
      <c r="B151" s="6">
        <f t="shared" si="6"/>
        <v>14.3732844</v>
      </c>
      <c r="C151" s="20">
        <v>3.433</v>
      </c>
      <c r="D151" s="6">
        <f t="shared" si="7"/>
        <v>18.2670084</v>
      </c>
      <c r="E151" s="20">
        <v>4.363</v>
      </c>
      <c r="F151" s="6">
        <f t="shared" si="8"/>
        <v>0.9300000000000006</v>
      </c>
      <c r="G151" s="14"/>
      <c r="H151"/>
    </row>
    <row r="152" spans="1:8" ht="15.75">
      <c r="A152" s="11">
        <v>147</v>
      </c>
      <c r="B152" s="6">
        <v>0</v>
      </c>
      <c r="C152" s="16" t="s">
        <v>14</v>
      </c>
      <c r="D152" s="6">
        <v>0</v>
      </c>
      <c r="E152" s="16" t="s">
        <v>14</v>
      </c>
      <c r="F152" s="6">
        <v>0</v>
      </c>
      <c r="G152" s="14">
        <v>0.662</v>
      </c>
      <c r="H152"/>
    </row>
    <row r="153" spans="1:8" ht="15.75">
      <c r="A153" s="11">
        <v>148</v>
      </c>
      <c r="B153" s="6">
        <f t="shared" si="6"/>
        <v>7.53624</v>
      </c>
      <c r="C153" s="21">
        <v>1.8</v>
      </c>
      <c r="D153" s="6">
        <f t="shared" si="7"/>
        <v>9.629639999999998</v>
      </c>
      <c r="E153" s="21">
        <v>2.3</v>
      </c>
      <c r="F153" s="6">
        <f t="shared" si="8"/>
        <v>0.4999999999999998</v>
      </c>
      <c r="G153" s="14"/>
      <c r="H153"/>
    </row>
    <row r="154" spans="1:8" ht="15.75">
      <c r="A154" s="11">
        <v>149</v>
      </c>
      <c r="B154" s="6">
        <v>0</v>
      </c>
      <c r="C154" s="16" t="s">
        <v>14</v>
      </c>
      <c r="D154" s="6">
        <v>0</v>
      </c>
      <c r="E154" s="16" t="s">
        <v>14</v>
      </c>
      <c r="F154" s="6">
        <v>0</v>
      </c>
      <c r="G154" s="14">
        <v>0.599</v>
      </c>
      <c r="H154"/>
    </row>
    <row r="155" spans="1:8" ht="15.75">
      <c r="A155" s="11">
        <v>150</v>
      </c>
      <c r="B155" s="6">
        <f t="shared" si="6"/>
        <v>109.388</v>
      </c>
      <c r="C155" s="18">
        <f>109.388/4.1868</f>
        <v>26.126874940288527</v>
      </c>
      <c r="D155" s="6">
        <f t="shared" si="7"/>
        <v>113.012</v>
      </c>
      <c r="E155" s="18">
        <f>113.012/4.1868</f>
        <v>26.99245246966657</v>
      </c>
      <c r="F155" s="6">
        <f t="shared" si="8"/>
        <v>0.8655775293780437</v>
      </c>
      <c r="G155" s="14"/>
      <c r="H155"/>
    </row>
    <row r="156" spans="1:8" ht="15.75">
      <c r="A156" s="11">
        <v>151</v>
      </c>
      <c r="B156" s="6">
        <v>0</v>
      </c>
      <c r="C156" s="16" t="s">
        <v>14</v>
      </c>
      <c r="D156" s="6">
        <v>0</v>
      </c>
      <c r="E156" s="16" t="s">
        <v>14</v>
      </c>
      <c r="F156" s="6">
        <v>0</v>
      </c>
      <c r="G156" s="14">
        <v>0.546</v>
      </c>
      <c r="H156"/>
    </row>
    <row r="157" spans="1:8" ht="15.75">
      <c r="A157" s="3" t="str">
        <f>'[1]Лист1'!$C$9</f>
        <v>152</v>
      </c>
      <c r="B157" s="6">
        <f t="shared" si="6"/>
        <v>103.212</v>
      </c>
      <c r="C157" s="17">
        <f>103.212/4.1868</f>
        <v>24.651762682717113</v>
      </c>
      <c r="D157" s="6">
        <f t="shared" si="7"/>
        <v>105.491</v>
      </c>
      <c r="E157" s="17">
        <f>105.491/4.1868</f>
        <v>25.196092481131174</v>
      </c>
      <c r="F157" s="6">
        <f t="shared" si="8"/>
        <v>0.5443297984140614</v>
      </c>
      <c r="G157" s="14"/>
      <c r="H157"/>
    </row>
    <row r="158" spans="1:9" ht="15.75">
      <c r="A158" s="49" t="s">
        <v>5</v>
      </c>
      <c r="B158" s="50"/>
      <c r="C158" s="50"/>
      <c r="D158" s="50"/>
      <c r="E158" s="51"/>
      <c r="F158" s="52">
        <v>107.206</v>
      </c>
      <c r="G158" s="53"/>
      <c r="I158" s="5"/>
    </row>
    <row r="159" spans="1:7" ht="15.75">
      <c r="A159" s="8" t="s">
        <v>4</v>
      </c>
      <c r="B159" s="8"/>
      <c r="C159" s="23"/>
      <c r="D159" s="8"/>
      <c r="E159" s="23"/>
      <c r="F159" s="44">
        <v>83.339</v>
      </c>
      <c r="G159" s="45"/>
    </row>
    <row r="160" spans="1:7" ht="15.75">
      <c r="A160" s="9" t="s">
        <v>13</v>
      </c>
      <c r="B160" s="10"/>
      <c r="C160" s="27"/>
      <c r="D160" s="10"/>
      <c r="E160" s="24"/>
      <c r="F160" s="44"/>
      <c r="G160" s="45"/>
    </row>
    <row r="161" spans="1:9" ht="15.75">
      <c r="A161" s="49" t="s">
        <v>6</v>
      </c>
      <c r="B161" s="50"/>
      <c r="C161" s="50"/>
      <c r="D161" s="50"/>
      <c r="E161" s="51"/>
      <c r="F161" s="54">
        <f>F158-F159</f>
        <v>23.867000000000004</v>
      </c>
      <c r="G161" s="55"/>
      <c r="I161" s="5"/>
    </row>
    <row r="162" spans="1:7" ht="15.75">
      <c r="A162" s="46" t="s">
        <v>7</v>
      </c>
      <c r="B162" s="46"/>
      <c r="C162" s="46"/>
      <c r="D162" s="46"/>
      <c r="E162" s="46"/>
      <c r="F162" s="47">
        <f>F161/7541.5</f>
        <v>0.003164755022210436</v>
      </c>
      <c r="G162" s="48"/>
    </row>
    <row r="163" spans="1:7" ht="15.75">
      <c r="A163" s="1"/>
      <c r="B163" s="1"/>
      <c r="C163" s="25"/>
      <c r="D163" s="1"/>
      <c r="E163" s="25"/>
      <c r="F163" s="1"/>
      <c r="G163" s="13"/>
    </row>
    <row r="164" spans="1:7" ht="15.75">
      <c r="A164" s="1"/>
      <c r="B164" s="1"/>
      <c r="C164" s="25"/>
      <c r="D164" s="1"/>
      <c r="E164" s="25"/>
      <c r="F164" s="1"/>
      <c r="G164" s="13"/>
    </row>
    <row r="165" spans="1:7" ht="15.75">
      <c r="A165" s="1"/>
      <c r="B165" s="1"/>
      <c r="C165" s="25"/>
      <c r="D165" s="1"/>
      <c r="E165" s="25"/>
      <c r="F165" s="1"/>
      <c r="G165" s="13"/>
    </row>
    <row r="166" spans="1:7" ht="15.75">
      <c r="A166" s="1"/>
      <c r="B166" s="1"/>
      <c r="C166" s="25"/>
      <c r="D166" s="1"/>
      <c r="E166" s="25"/>
      <c r="F166" s="1"/>
      <c r="G166" s="13"/>
    </row>
    <row r="167" spans="1:7" ht="15.75">
      <c r="A167" s="1"/>
      <c r="B167" s="1"/>
      <c r="C167" s="25"/>
      <c r="D167" s="1"/>
      <c r="E167" s="25"/>
      <c r="F167" s="1"/>
      <c r="G167" s="13"/>
    </row>
    <row r="168" spans="1:7" ht="15.75">
      <c r="A168" s="1"/>
      <c r="B168" s="1"/>
      <c r="C168" s="25"/>
      <c r="D168" s="1"/>
      <c r="E168" s="25"/>
      <c r="F168" s="1"/>
      <c r="G168" s="13"/>
    </row>
    <row r="169" spans="1:7" ht="15.75">
      <c r="A169" s="1"/>
      <c r="B169" s="1"/>
      <c r="C169" s="25"/>
      <c r="D169" s="1"/>
      <c r="E169" s="25"/>
      <c r="F169" s="1"/>
      <c r="G169" s="13"/>
    </row>
    <row r="170" spans="1:7" ht="15.75">
      <c r="A170" s="1"/>
      <c r="B170" s="1"/>
      <c r="C170" s="25"/>
      <c r="D170" s="1"/>
      <c r="E170" s="25"/>
      <c r="F170" s="1"/>
      <c r="G170" s="13"/>
    </row>
    <row r="171" spans="1:7" ht="15.75">
      <c r="A171" s="1"/>
      <c r="B171" s="1"/>
      <c r="C171" s="25"/>
      <c r="D171" s="1"/>
      <c r="E171" s="25"/>
      <c r="F171" s="1"/>
      <c r="G171" s="13"/>
    </row>
    <row r="172" spans="1:7" ht="15.75">
      <c r="A172" s="1"/>
      <c r="B172" s="1"/>
      <c r="C172" s="25"/>
      <c r="D172" s="1"/>
      <c r="E172" s="25"/>
      <c r="F172" s="1"/>
      <c r="G172" s="13"/>
    </row>
    <row r="173" spans="1:7" ht="15.75">
      <c r="A173" s="1"/>
      <c r="B173" s="1"/>
      <c r="C173" s="25"/>
      <c r="D173" s="1"/>
      <c r="E173" s="25"/>
      <c r="F173" s="1"/>
      <c r="G173" s="13"/>
    </row>
    <row r="174" spans="1:7" ht="15.75">
      <c r="A174" s="1"/>
      <c r="B174" s="1"/>
      <c r="C174" s="25"/>
      <c r="D174" s="1"/>
      <c r="E174" s="25"/>
      <c r="F174" s="1"/>
      <c r="G174" s="13"/>
    </row>
    <row r="175" spans="1:7" ht="15.75">
      <c r="A175" s="1"/>
      <c r="B175" s="1"/>
      <c r="C175" s="25"/>
      <c r="D175" s="1"/>
      <c r="E175" s="25"/>
      <c r="F175" s="1"/>
      <c r="G175" s="13"/>
    </row>
    <row r="176" spans="1:7" ht="15.75">
      <c r="A176" s="1"/>
      <c r="B176" s="1"/>
      <c r="C176" s="25"/>
      <c r="D176" s="1"/>
      <c r="E176" s="25"/>
      <c r="F176" s="1"/>
      <c r="G176" s="13"/>
    </row>
    <row r="177" spans="1:7" ht="15.75">
      <c r="A177" s="1"/>
      <c r="B177" s="1"/>
      <c r="C177" s="25"/>
      <c r="D177" s="1"/>
      <c r="E177" s="25"/>
      <c r="F177" s="1"/>
      <c r="G177" s="13"/>
    </row>
    <row r="178" spans="1:7" ht="15.75">
      <c r="A178" s="1"/>
      <c r="B178" s="1"/>
      <c r="C178" s="25"/>
      <c r="D178" s="1"/>
      <c r="E178" s="25"/>
      <c r="F178" s="1"/>
      <c r="G178" s="13"/>
    </row>
    <row r="179" spans="1:7" ht="15.75">
      <c r="A179" s="1"/>
      <c r="B179" s="1"/>
      <c r="C179" s="25"/>
      <c r="D179" s="1"/>
      <c r="E179" s="25"/>
      <c r="F179" s="1"/>
      <c r="G179" s="13"/>
    </row>
    <row r="180" spans="1:7" ht="15.75">
      <c r="A180" s="1"/>
      <c r="B180" s="1"/>
      <c r="C180" s="25"/>
      <c r="D180" s="1"/>
      <c r="E180" s="25"/>
      <c r="F180" s="1"/>
      <c r="G180" s="13"/>
    </row>
    <row r="181" spans="1:7" ht="15.75">
      <c r="A181" s="1"/>
      <c r="B181" s="1"/>
      <c r="C181" s="25"/>
      <c r="D181" s="1"/>
      <c r="E181" s="25"/>
      <c r="F181" s="1"/>
      <c r="G181" s="13"/>
    </row>
    <row r="182" spans="1:7" ht="15.75">
      <c r="A182" s="1"/>
      <c r="B182" s="1"/>
      <c r="C182" s="25"/>
      <c r="D182" s="1"/>
      <c r="E182" s="25"/>
      <c r="F182" s="1"/>
      <c r="G182" s="13"/>
    </row>
    <row r="183" spans="1:7" ht="15.75">
      <c r="A183" s="1"/>
      <c r="B183" s="1"/>
      <c r="C183" s="25"/>
      <c r="D183" s="1"/>
      <c r="E183" s="25"/>
      <c r="F183" s="1"/>
      <c r="G183" s="13"/>
    </row>
    <row r="184" spans="1:7" ht="15.75">
      <c r="A184" s="1"/>
      <c r="B184" s="1"/>
      <c r="C184" s="25"/>
      <c r="D184" s="1"/>
      <c r="E184" s="25"/>
      <c r="F184" s="1"/>
      <c r="G184" s="13"/>
    </row>
    <row r="185" spans="1:7" ht="15.75">
      <c r="A185" s="1"/>
      <c r="B185" s="1"/>
      <c r="C185" s="25"/>
      <c r="D185" s="1"/>
      <c r="E185" s="25"/>
      <c r="F185" s="1"/>
      <c r="G185" s="13"/>
    </row>
    <row r="186" spans="1:7" ht="15.75">
      <c r="A186" s="1"/>
      <c r="B186" s="1"/>
      <c r="C186" s="25"/>
      <c r="D186" s="1"/>
      <c r="E186" s="25"/>
      <c r="F186" s="1"/>
      <c r="G186" s="13"/>
    </row>
    <row r="187" spans="1:7" ht="15.75">
      <c r="A187" s="1"/>
      <c r="B187" s="1"/>
      <c r="C187" s="25"/>
      <c r="D187" s="1"/>
      <c r="E187" s="25"/>
      <c r="F187" s="1"/>
      <c r="G187" s="13"/>
    </row>
    <row r="188" spans="1:7" ht="15.75">
      <c r="A188" s="1"/>
      <c r="B188" s="1"/>
      <c r="C188" s="25"/>
      <c r="D188" s="1"/>
      <c r="E188" s="25"/>
      <c r="F188" s="1"/>
      <c r="G188" s="13"/>
    </row>
    <row r="189" spans="1:7" ht="15.75">
      <c r="A189" s="1"/>
      <c r="B189" s="1"/>
      <c r="C189" s="25"/>
      <c r="D189" s="1"/>
      <c r="E189" s="25"/>
      <c r="F189" s="1"/>
      <c r="G189" s="13"/>
    </row>
    <row r="190" spans="1:7" ht="15.75">
      <c r="A190" s="1"/>
      <c r="B190" s="1"/>
      <c r="C190" s="25"/>
      <c r="D190" s="1"/>
      <c r="E190" s="25"/>
      <c r="F190" s="1"/>
      <c r="G190" s="13"/>
    </row>
    <row r="191" spans="1:7" ht="15.75">
      <c r="A191" s="1"/>
      <c r="B191" s="1"/>
      <c r="C191" s="25"/>
      <c r="D191" s="1"/>
      <c r="E191" s="25"/>
      <c r="F191" s="1"/>
      <c r="G191" s="13"/>
    </row>
    <row r="192" spans="1:7" ht="15.75">
      <c r="A192" s="1"/>
      <c r="B192" s="1"/>
      <c r="C192" s="25"/>
      <c r="D192" s="1"/>
      <c r="E192" s="25"/>
      <c r="F192" s="1"/>
      <c r="G192" s="13"/>
    </row>
    <row r="193" spans="1:7" ht="15.75">
      <c r="A193" s="1"/>
      <c r="B193" s="1"/>
      <c r="C193" s="25"/>
      <c r="D193" s="1"/>
      <c r="E193" s="25"/>
      <c r="F193" s="1"/>
      <c r="G193" s="13"/>
    </row>
    <row r="194" spans="1:7" ht="15.75">
      <c r="A194" s="1"/>
      <c r="B194" s="1"/>
      <c r="C194" s="25"/>
      <c r="D194" s="1"/>
      <c r="E194" s="25"/>
      <c r="F194" s="1"/>
      <c r="G194" s="13"/>
    </row>
    <row r="195" spans="1:7" ht="15.75">
      <c r="A195" s="1"/>
      <c r="B195" s="1"/>
      <c r="C195" s="25"/>
      <c r="D195" s="1"/>
      <c r="E195" s="25"/>
      <c r="F195" s="1"/>
      <c r="G195" s="13"/>
    </row>
    <row r="196" spans="1:7" ht="15.75">
      <c r="A196" s="1"/>
      <c r="B196" s="1"/>
      <c r="C196" s="25"/>
      <c r="D196" s="1"/>
      <c r="E196" s="25"/>
      <c r="F196" s="1"/>
      <c r="G196" s="13"/>
    </row>
    <row r="197" spans="1:7" ht="15.75">
      <c r="A197" s="1"/>
      <c r="B197" s="1"/>
      <c r="C197" s="25"/>
      <c r="D197" s="1"/>
      <c r="E197" s="25"/>
      <c r="F197" s="1"/>
      <c r="G197" s="13"/>
    </row>
    <row r="198" spans="1:7" ht="15.75">
      <c r="A198" s="1"/>
      <c r="B198" s="1"/>
      <c r="C198" s="25"/>
      <c r="D198" s="1"/>
      <c r="E198" s="25"/>
      <c r="F198" s="1"/>
      <c r="G198" s="13"/>
    </row>
    <row r="199" spans="1:7" ht="15.75">
      <c r="A199" s="1"/>
      <c r="B199" s="1"/>
      <c r="C199" s="25"/>
      <c r="D199" s="1"/>
      <c r="E199" s="25"/>
      <c r="F199" s="1"/>
      <c r="G199" s="13"/>
    </row>
    <row r="200" spans="1:7" ht="15.75">
      <c r="A200" s="1"/>
      <c r="B200" s="1"/>
      <c r="C200" s="25"/>
      <c r="D200" s="1"/>
      <c r="E200" s="25"/>
      <c r="F200" s="1"/>
      <c r="G200" s="13"/>
    </row>
    <row r="201" spans="1:7" ht="15.75">
      <c r="A201" s="1"/>
      <c r="B201" s="1"/>
      <c r="C201" s="25"/>
      <c r="D201" s="1"/>
      <c r="E201" s="25"/>
      <c r="F201" s="1"/>
      <c r="G201" s="13"/>
    </row>
    <row r="202" spans="1:7" ht="15.75">
      <c r="A202" s="1"/>
      <c r="B202" s="1"/>
      <c r="C202" s="25"/>
      <c r="D202" s="1"/>
      <c r="E202" s="25"/>
      <c r="F202" s="1"/>
      <c r="G202" s="13"/>
    </row>
    <row r="203" spans="1:7" ht="15.75">
      <c r="A203" s="1"/>
      <c r="B203" s="1"/>
      <c r="C203" s="25"/>
      <c r="D203" s="1"/>
      <c r="E203" s="25"/>
      <c r="F203" s="1"/>
      <c r="G203" s="13"/>
    </row>
    <row r="204" spans="1:7" ht="15.75">
      <c r="A204" s="1"/>
      <c r="B204" s="1"/>
      <c r="C204" s="25"/>
      <c r="D204" s="1"/>
      <c r="E204" s="25"/>
      <c r="F204" s="1"/>
      <c r="G204" s="13"/>
    </row>
    <row r="205" spans="1:7" ht="15.75">
      <c r="A205" s="1"/>
      <c r="B205" s="1"/>
      <c r="C205" s="25"/>
      <c r="D205" s="1"/>
      <c r="E205" s="25"/>
      <c r="F205" s="1"/>
      <c r="G205" s="13"/>
    </row>
    <row r="206" spans="1:7" ht="15.75">
      <c r="A206" s="1"/>
      <c r="B206" s="1"/>
      <c r="C206" s="25"/>
      <c r="D206" s="1"/>
      <c r="E206" s="25"/>
      <c r="F206" s="1"/>
      <c r="G206" s="13"/>
    </row>
  </sheetData>
  <sheetProtection/>
  <mergeCells count="17">
    <mergeCell ref="F160:G160"/>
    <mergeCell ref="A162:E162"/>
    <mergeCell ref="F162:G162"/>
    <mergeCell ref="A158:E158"/>
    <mergeCell ref="F158:G158"/>
    <mergeCell ref="F159:G159"/>
    <mergeCell ref="A161:E161"/>
    <mergeCell ref="F161:G161"/>
    <mergeCell ref="B2:G2"/>
    <mergeCell ref="B3:C3"/>
    <mergeCell ref="D3:E3"/>
    <mergeCell ref="F3:F5"/>
    <mergeCell ref="A1:F1"/>
    <mergeCell ref="B5:C5"/>
    <mergeCell ref="D5:E5"/>
    <mergeCell ref="G3:G5"/>
    <mergeCell ref="A2:A5"/>
  </mergeCells>
  <printOptions/>
  <pageMargins left="0.7086614173228347" right="0.26" top="0.7480314960629921" bottom="0.7480314960629921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2020-02-08T11:31:05Z</dcterms:modified>
  <cp:category/>
  <cp:version/>
  <cp:contentType/>
  <cp:contentStatus/>
</cp:coreProperties>
</file>