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<sst xmlns="http://schemas.openxmlformats.org/spreadsheetml/2006/main" count="81" uniqueCount="19">
  <si>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</si>
  <si>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</si>
  <si>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</si>
  <si>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</si>
  <si>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</si>
  <si>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</si>
  <si>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</si>
  <si>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</si>
  <si>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</si>
  <si>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</si>
  <si>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</si>
  <si>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</si>
  <si>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</si>
  <si>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</si>
  <si>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</si>
  <si>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</si>
  <si>
    <t>Показания приборов учета отопления за ДЕКАБРЬ 2020 г по адресу: г.Белгород ул.Шумилова д.6</t>
  </si>
  <si>
    <t>24.12.2020.  0:00:00</t>
  </si>
  <si>
    <t>22.01.2021.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</si>
</sst>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0"/>
    <numFmt numFmtId="167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left"/>
    </xf>
    <xf numFmtId="164" fontId="8" fillId="34" borderId="11" xfId="0" applyNumberFormat="1" applyFont="1" applyFill="1" applyBorder="1" applyAlignment="1">
      <alignment horizontal="right" vertical="center"/>
    </xf>
    <xf numFmtId="164" fontId="7" fillId="34" borderId="11" xfId="0" applyNumberFormat="1" applyFont="1" applyFill="1" applyBorder="1" applyAlignment="1">
      <alignment horizontal="right" vertical="center"/>
    </xf>
    <xf numFmtId="164" fontId="4" fillId="34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54">
      <selection activeCell="D159" sqref="D159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6" width="14.28125" style="0" customWidth="1"/>
    <col min="7" max="7" width="12.7109375" style="2" customWidth="1"/>
    <col min="8" max="8" width="11.28125" style="3" customWidth="1"/>
  </cols>
  <sheetData>
    <row r="1" spans="1:8" ht="39.75" customHeight="1">
      <c r="A1" s="25" t="s">
        <v>16</v>
      </c>
      <c r="B1" s="25"/>
      <c r="C1" s="25"/>
      <c r="D1" s="25"/>
      <c r="E1" s="25"/>
      <c r="F1" s="25"/>
      <c r="H1"/>
    </row>
    <row r="2" spans="1:8" ht="17.25" customHeight="1">
      <c r="A2" s="26" t="s">
        <v>0</v>
      </c>
      <c r="B2" s="27" t="s">
        <v>1</v>
      </c>
      <c r="C2" s="27"/>
      <c r="D2" s="27"/>
      <c r="E2" s="27"/>
      <c r="F2" s="27"/>
      <c r="G2" s="27"/>
      <c r="H2"/>
    </row>
    <row r="3" spans="1:8" ht="16.5" customHeight="1">
      <c r="A3" s="26"/>
      <c r="B3" s="28" t="s">
        <v>2</v>
      </c>
      <c r="C3" s="28"/>
      <c r="D3" s="28" t="s">
        <v>3</v>
      </c>
      <c r="E3" s="28"/>
      <c r="F3" s="26" t="s">
        <v>4</v>
      </c>
      <c r="G3" s="29" t="s">
        <v>5</v>
      </c>
      <c r="H3"/>
    </row>
    <row r="4" spans="1:8" ht="18.75" customHeight="1">
      <c r="A4" s="26"/>
      <c r="B4" s="6" t="s">
        <v>6</v>
      </c>
      <c r="C4" s="7" t="s">
        <v>7</v>
      </c>
      <c r="D4" s="5" t="s">
        <v>8</v>
      </c>
      <c r="E4" s="7" t="s">
        <v>7</v>
      </c>
      <c r="F4" s="26"/>
      <c r="G4" s="29"/>
      <c r="H4"/>
    </row>
    <row r="5" spans="1:8" ht="28.5" customHeight="1">
      <c r="A5" s="26"/>
      <c r="B5" s="30" t="s">
        <v>17</v>
      </c>
      <c r="C5" s="30"/>
      <c r="D5" s="30" t="s">
        <v>18</v>
      </c>
      <c r="E5" s="30"/>
      <c r="F5" s="26"/>
      <c r="G5" s="29"/>
      <c r="H5"/>
    </row>
    <row r="6" spans="1:8" ht="15.75">
      <c r="A6" s="4">
        <v>1</v>
      </c>
      <c r="B6" s="8">
        <f aca="true" t="shared" si="0" ref="B6:B23">C6*4.1868</f>
        <v>29.23098156</v>
      </c>
      <c r="C6" s="16">
        <v>6.9817</v>
      </c>
      <c r="D6" s="8">
        <f aca="true" t="shared" si="1" ref="D6:D23">E6*4.1868</f>
        <v>33.04934316</v>
      </c>
      <c r="E6" s="16">
        <v>7.8937</v>
      </c>
      <c r="F6" s="8">
        <v>0.9119999999999999</v>
      </c>
      <c r="G6" s="9"/>
      <c r="H6"/>
    </row>
    <row r="7" spans="1:8" ht="15.75">
      <c r="A7" s="4">
        <v>2</v>
      </c>
      <c r="B7" s="8">
        <f t="shared" si="0"/>
        <v>8.641555199999999</v>
      </c>
      <c r="C7" s="16">
        <v>2.064</v>
      </c>
      <c r="D7" s="8">
        <f t="shared" si="1"/>
        <v>11.053152</v>
      </c>
      <c r="E7" s="16">
        <v>2.64</v>
      </c>
      <c r="F7" s="8">
        <v>0.5760000000000001</v>
      </c>
      <c r="G7" s="9"/>
      <c r="H7"/>
    </row>
    <row r="8" spans="1:8" ht="15.75">
      <c r="A8" s="4">
        <v>3</v>
      </c>
      <c r="B8" s="8">
        <f t="shared" si="0"/>
        <v>31.853174399999997</v>
      </c>
      <c r="C8" s="16">
        <v>7.608</v>
      </c>
      <c r="D8" s="8">
        <f t="shared" si="1"/>
        <v>35.7050304</v>
      </c>
      <c r="E8" s="16">
        <v>8.528</v>
      </c>
      <c r="F8" s="8">
        <v>0.9200000000000007</v>
      </c>
      <c r="G8" s="9"/>
      <c r="H8"/>
    </row>
    <row r="9" spans="1:8" ht="15.75">
      <c r="A9" s="4">
        <v>4</v>
      </c>
      <c r="B9" s="8">
        <f t="shared" si="0"/>
        <v>52.03187568</v>
      </c>
      <c r="C9" s="16">
        <v>12.4276</v>
      </c>
      <c r="D9" s="8">
        <f t="shared" si="1"/>
        <v>55.46337696</v>
      </c>
      <c r="E9" s="16">
        <v>13.2472</v>
      </c>
      <c r="F9" s="8">
        <v>0.818999999999999</v>
      </c>
      <c r="G9" s="9"/>
      <c r="H9"/>
    </row>
    <row r="10" spans="1:8" ht="15.75">
      <c r="A10" s="4">
        <v>5</v>
      </c>
      <c r="B10" s="8">
        <f t="shared" si="0"/>
        <v>82.84295556</v>
      </c>
      <c r="C10" s="16">
        <v>19.7867</v>
      </c>
      <c r="D10" s="8">
        <f t="shared" si="1"/>
        <v>85.05651672</v>
      </c>
      <c r="E10" s="16">
        <v>20.3154</v>
      </c>
      <c r="F10" s="8">
        <v>0.5280000000000022</v>
      </c>
      <c r="G10" s="9"/>
      <c r="H10"/>
    </row>
    <row r="11" spans="1:8" ht="15.75">
      <c r="A11" s="4">
        <v>6</v>
      </c>
      <c r="B11" s="8">
        <f t="shared" si="0"/>
        <v>66.9888</v>
      </c>
      <c r="C11" s="16">
        <v>16</v>
      </c>
      <c r="D11" s="8">
        <f t="shared" si="1"/>
        <v>73.26899999999999</v>
      </c>
      <c r="E11" s="16">
        <v>17.5</v>
      </c>
      <c r="F11" s="8">
        <v>1.5</v>
      </c>
      <c r="G11" s="9"/>
      <c r="H11"/>
    </row>
    <row r="12" spans="1:8" ht="15.75">
      <c r="A12" s="4">
        <v>7</v>
      </c>
      <c r="B12" s="8">
        <f t="shared" si="0"/>
        <v>0.7917238799999999</v>
      </c>
      <c r="C12" s="17">
        <v>0.1891</v>
      </c>
      <c r="D12" s="8">
        <f t="shared" si="1"/>
        <v>2.52631512</v>
      </c>
      <c r="E12" s="17">
        <v>0.6034</v>
      </c>
      <c r="F12" s="8">
        <v>0.41400000000000003</v>
      </c>
      <c r="G12" s="9"/>
      <c r="H12"/>
    </row>
    <row r="13" spans="1:8" ht="15.75">
      <c r="A13" s="4">
        <v>8</v>
      </c>
      <c r="B13" s="8">
        <f t="shared" si="0"/>
        <v>89.4467952</v>
      </c>
      <c r="C13" s="16">
        <v>21.364</v>
      </c>
      <c r="D13" s="8">
        <v>0</v>
      </c>
      <c r="E13" s="16" t="s">
        <v>10</v>
      </c>
      <c r="F13" s="8"/>
      <c r="G13" s="9">
        <v>1.2585</v>
      </c>
      <c r="H13"/>
    </row>
    <row r="14" spans="1:8" ht="15.75">
      <c r="A14" s="4">
        <v>9</v>
      </c>
      <c r="B14" s="8">
        <f t="shared" si="0"/>
        <v>64.05804</v>
      </c>
      <c r="C14" s="16">
        <v>15.3</v>
      </c>
      <c r="D14" s="8">
        <f t="shared" si="1"/>
        <v>68.24484</v>
      </c>
      <c r="E14" s="16">
        <v>16.3</v>
      </c>
      <c r="F14" s="8">
        <v>0.9999999999999999</v>
      </c>
      <c r="G14" s="9"/>
      <c r="H14"/>
    </row>
    <row r="15" spans="1:8" ht="15.75">
      <c r="A15" s="4">
        <v>10</v>
      </c>
      <c r="B15" s="8">
        <f t="shared" si="0"/>
        <v>7.74558</v>
      </c>
      <c r="C15" s="16">
        <v>1.85</v>
      </c>
      <c r="D15" s="8">
        <f t="shared" si="1"/>
        <v>7.74558</v>
      </c>
      <c r="E15" s="16">
        <v>1.85</v>
      </c>
      <c r="F15" s="8">
        <v>0</v>
      </c>
      <c r="G15" s="9"/>
      <c r="H15"/>
    </row>
    <row r="16" spans="1:8" ht="15.75">
      <c r="A16" s="4">
        <v>11</v>
      </c>
      <c r="B16" s="8">
        <f t="shared" si="0"/>
        <v>24.01</v>
      </c>
      <c r="C16" s="18">
        <f>24.01/4.1868</f>
        <v>5.734689978026178</v>
      </c>
      <c r="D16" s="8">
        <f t="shared" si="1"/>
        <v>24.48</v>
      </c>
      <c r="E16" s="18">
        <f>24.48/4.1868</f>
        <v>5.846947549441101</v>
      </c>
      <c r="F16" s="8">
        <v>0.11200000000000011</v>
      </c>
      <c r="G16" s="9"/>
      <c r="H16"/>
    </row>
    <row r="17" spans="1:8" ht="15.75">
      <c r="A17" s="4">
        <v>12</v>
      </c>
      <c r="B17" s="8">
        <f t="shared" si="0"/>
        <v>26.79552</v>
      </c>
      <c r="C17" s="16">
        <v>6.4</v>
      </c>
      <c r="D17" s="8">
        <f t="shared" si="1"/>
        <v>30.98232</v>
      </c>
      <c r="E17" s="16">
        <v>7.4</v>
      </c>
      <c r="F17" s="8">
        <v>1</v>
      </c>
      <c r="G17" s="9"/>
      <c r="H17"/>
    </row>
    <row r="18" spans="1:8" ht="15.75">
      <c r="A18" s="4">
        <v>13</v>
      </c>
      <c r="B18" s="8">
        <f t="shared" si="0"/>
        <v>43.9614</v>
      </c>
      <c r="C18" s="18">
        <v>10.5</v>
      </c>
      <c r="D18" s="8">
        <f t="shared" si="1"/>
        <v>47.31084</v>
      </c>
      <c r="E18" s="18">
        <v>11.3</v>
      </c>
      <c r="F18" s="8">
        <v>0.8000000000000006</v>
      </c>
      <c r="G18" s="9"/>
      <c r="H18"/>
    </row>
    <row r="19" spans="1:8" ht="15.75">
      <c r="A19" s="4">
        <v>14</v>
      </c>
      <c r="B19" s="8">
        <f t="shared" si="0"/>
        <v>41.867999999999995</v>
      </c>
      <c r="C19" s="18">
        <v>10</v>
      </c>
      <c r="D19" s="8">
        <f t="shared" si="1"/>
        <v>45.63612</v>
      </c>
      <c r="E19" s="18">
        <v>10.9</v>
      </c>
      <c r="F19" s="8">
        <v>0.9000000000000004</v>
      </c>
      <c r="G19" s="9"/>
      <c r="H19"/>
    </row>
    <row r="20" spans="1:8" ht="15.75">
      <c r="A20" s="4">
        <v>15</v>
      </c>
      <c r="B20" s="8">
        <f t="shared" si="0"/>
        <v>22.6547748</v>
      </c>
      <c r="C20" s="16">
        <v>5.411</v>
      </c>
      <c r="D20" s="8">
        <f t="shared" si="1"/>
        <v>24.8988996</v>
      </c>
      <c r="E20" s="16">
        <v>5.947</v>
      </c>
      <c r="F20" s="8">
        <v>0.5360000000000005</v>
      </c>
      <c r="G20" s="9"/>
      <c r="H20"/>
    </row>
    <row r="21" spans="1:8" ht="15.75">
      <c r="A21" s="4">
        <v>16</v>
      </c>
      <c r="B21" s="8">
        <f t="shared" si="0"/>
        <v>12.1040388</v>
      </c>
      <c r="C21" s="16">
        <v>2.891</v>
      </c>
      <c r="D21" s="8">
        <f t="shared" si="1"/>
        <v>15.051546</v>
      </c>
      <c r="E21" s="16">
        <v>3.595</v>
      </c>
      <c r="F21" s="8">
        <v>0.7040000000000002</v>
      </c>
      <c r="G21" s="9"/>
      <c r="H21"/>
    </row>
    <row r="22" spans="1:8" ht="15.75">
      <c r="A22" s="4">
        <v>17</v>
      </c>
      <c r="B22" s="8">
        <f t="shared" si="0"/>
        <v>44.7066504</v>
      </c>
      <c r="C22" s="16">
        <v>10.678</v>
      </c>
      <c r="D22" s="8">
        <f t="shared" si="1"/>
        <v>50.9156748</v>
      </c>
      <c r="E22" s="16">
        <v>12.161</v>
      </c>
      <c r="F22" s="8">
        <v>1.4829999999999988</v>
      </c>
      <c r="G22" s="9"/>
      <c r="H22"/>
    </row>
    <row r="23" spans="1:8" ht="15.75">
      <c r="A23" s="4">
        <v>18</v>
      </c>
      <c r="B23" s="8">
        <f t="shared" si="0"/>
        <v>22.60872</v>
      </c>
      <c r="C23" s="18">
        <v>5.4</v>
      </c>
      <c r="D23" s="8">
        <f t="shared" si="1"/>
        <v>27.214199999999998</v>
      </c>
      <c r="E23" s="18">
        <v>6.5</v>
      </c>
      <c r="F23" s="8">
        <v>1.0999999999999996</v>
      </c>
      <c r="G23" s="9"/>
      <c r="H23"/>
    </row>
    <row r="24" spans="1:8" ht="15.75">
      <c r="A24" s="4">
        <v>19</v>
      </c>
      <c r="B24" s="8">
        <v>0</v>
      </c>
      <c r="C24" s="19">
        <v>0.0786</v>
      </c>
      <c r="D24" s="8">
        <v>0</v>
      </c>
      <c r="E24" s="19">
        <v>1.014</v>
      </c>
      <c r="F24" s="8">
        <v>0.935</v>
      </c>
      <c r="G24" s="9"/>
      <c r="H24"/>
    </row>
    <row r="25" spans="1:8" ht="15.75">
      <c r="A25" s="4">
        <v>20</v>
      </c>
      <c r="B25" s="8">
        <v>0</v>
      </c>
      <c r="C25" s="20" t="s">
        <v>10</v>
      </c>
      <c r="D25" s="8">
        <v>0</v>
      </c>
      <c r="E25" s="20" t="s">
        <v>10</v>
      </c>
      <c r="F25" s="8"/>
      <c r="G25" s="9">
        <v>0.5984999999999999</v>
      </c>
      <c r="H25"/>
    </row>
    <row r="26" spans="1:8" ht="15.75">
      <c r="A26" s="4">
        <v>21</v>
      </c>
      <c r="B26" s="8">
        <f aca="true" t="shared" si="2" ref="B26:B32">C26*4.1868</f>
        <v>0</v>
      </c>
      <c r="C26" s="16">
        <v>0</v>
      </c>
      <c r="D26" s="8">
        <f aca="true" t="shared" si="3" ref="D26:D32">E26*4.1868</f>
        <v>0</v>
      </c>
      <c r="E26" s="16">
        <v>0</v>
      </c>
      <c r="F26" s="8">
        <v>0</v>
      </c>
      <c r="G26" s="9"/>
      <c r="H26"/>
    </row>
    <row r="27" spans="1:8" ht="15.75">
      <c r="A27" s="4">
        <v>22</v>
      </c>
      <c r="B27" s="8">
        <f t="shared" si="2"/>
        <v>5.786157599999999</v>
      </c>
      <c r="C27" s="16">
        <v>1.382</v>
      </c>
      <c r="D27" s="8">
        <f t="shared" si="3"/>
        <v>6.991955999999999</v>
      </c>
      <c r="E27" s="16">
        <v>1.67</v>
      </c>
      <c r="F27" s="8">
        <v>0.28800000000000003</v>
      </c>
      <c r="G27" s="9"/>
      <c r="H27"/>
    </row>
    <row r="28" spans="1:8" ht="15.75">
      <c r="A28" s="4">
        <v>23</v>
      </c>
      <c r="B28" s="8">
        <f t="shared" si="2"/>
        <v>20.1575</v>
      </c>
      <c r="C28" s="17">
        <f>20.1575/4.1868</f>
        <v>4.814536161268749</v>
      </c>
      <c r="D28" s="8">
        <f t="shared" si="3"/>
        <v>22.707</v>
      </c>
      <c r="E28" s="17">
        <f>22.707/4.1868</f>
        <v>5.42347377472055</v>
      </c>
      <c r="F28" s="8">
        <v>0.6079999999999997</v>
      </c>
      <c r="G28" s="9"/>
      <c r="H28"/>
    </row>
    <row r="29" spans="1:8" ht="15.75">
      <c r="A29" s="4">
        <v>24</v>
      </c>
      <c r="B29" s="8">
        <f t="shared" si="2"/>
        <v>30.2831244</v>
      </c>
      <c r="C29" s="16">
        <v>7.233</v>
      </c>
      <c r="D29" s="8">
        <f t="shared" si="3"/>
        <v>35.445448799999994</v>
      </c>
      <c r="E29" s="16">
        <v>8.466</v>
      </c>
      <c r="F29" s="8">
        <v>1.2329999999999997</v>
      </c>
      <c r="G29" s="9"/>
      <c r="H29"/>
    </row>
    <row r="30" spans="1:8" ht="15.75">
      <c r="A30" s="4">
        <v>25</v>
      </c>
      <c r="B30" s="8">
        <f t="shared" si="2"/>
        <v>1.0592603999999999</v>
      </c>
      <c r="C30" s="18">
        <v>0.253</v>
      </c>
      <c r="D30" s="8">
        <f t="shared" si="3"/>
        <v>1.0592603999999999</v>
      </c>
      <c r="E30" s="18">
        <v>0.253</v>
      </c>
      <c r="F30" s="8">
        <v>0</v>
      </c>
      <c r="G30" s="9"/>
      <c r="H30"/>
    </row>
    <row r="31" spans="1:8" ht="15.75">
      <c r="A31" s="4">
        <v>26</v>
      </c>
      <c r="B31" s="8">
        <f t="shared" si="2"/>
        <v>42.576406559999995</v>
      </c>
      <c r="C31" s="17">
        <v>10.1692</v>
      </c>
      <c r="D31" s="8">
        <f t="shared" si="3"/>
        <v>46.66230468</v>
      </c>
      <c r="E31" s="17">
        <v>11.1451</v>
      </c>
      <c r="F31" s="8">
        <v>0.975999999999999</v>
      </c>
      <c r="G31" s="9"/>
      <c r="H31"/>
    </row>
    <row r="32" spans="1:8" ht="15.75">
      <c r="A32" s="4">
        <v>27</v>
      </c>
      <c r="B32" s="8">
        <f t="shared" si="2"/>
        <v>38.93724</v>
      </c>
      <c r="C32" s="16">
        <v>9.3</v>
      </c>
      <c r="D32" s="8">
        <f t="shared" si="3"/>
        <v>42.70536</v>
      </c>
      <c r="E32" s="16">
        <v>10.2</v>
      </c>
      <c r="F32" s="8">
        <v>0.8999999999999986</v>
      </c>
      <c r="G32" s="9"/>
      <c r="H32"/>
    </row>
    <row r="33" spans="1:8" ht="15.75">
      <c r="A33" s="4">
        <v>28</v>
      </c>
      <c r="B33" s="8">
        <v>0</v>
      </c>
      <c r="C33" s="17" t="s">
        <v>9</v>
      </c>
      <c r="D33" s="8">
        <v>0</v>
      </c>
      <c r="E33" s="17" t="s">
        <v>9</v>
      </c>
      <c r="F33" s="8"/>
      <c r="G33" s="9">
        <v>0.8527500000000001</v>
      </c>
      <c r="H33"/>
    </row>
    <row r="34" spans="1:8" ht="15.75">
      <c r="A34" s="4">
        <v>29</v>
      </c>
      <c r="B34" s="8">
        <f>C34*4.1868</f>
        <v>3.72541464</v>
      </c>
      <c r="C34" s="16">
        <v>0.8898</v>
      </c>
      <c r="D34" s="8">
        <f>E34*4.1868</f>
        <v>4.31910288</v>
      </c>
      <c r="E34" s="16">
        <v>1.0316</v>
      </c>
      <c r="F34" s="8">
        <v>0.14200000000000002</v>
      </c>
      <c r="G34" s="9"/>
      <c r="H34"/>
    </row>
    <row r="35" spans="1:8" ht="15.75">
      <c r="A35" s="4">
        <v>30</v>
      </c>
      <c r="B35" s="8">
        <f>C35*4.1868</f>
        <v>35.5878</v>
      </c>
      <c r="C35" s="18">
        <v>8.5</v>
      </c>
      <c r="D35" s="8">
        <f>E35*4.1868</f>
        <v>36.42516</v>
      </c>
      <c r="E35" s="18">
        <v>8.7</v>
      </c>
      <c r="F35" s="8">
        <v>0.1999999999999993</v>
      </c>
      <c r="G35" s="9"/>
      <c r="H35"/>
    </row>
    <row r="36" spans="1:8" ht="15.75">
      <c r="A36" s="4">
        <v>31</v>
      </c>
      <c r="B36" s="8">
        <f>C36*4.1868</f>
        <v>2.77208028</v>
      </c>
      <c r="C36" s="17">
        <v>0.6621</v>
      </c>
      <c r="D36" s="8">
        <f>E36*4.1868</f>
        <v>3.76351452</v>
      </c>
      <c r="E36" s="17">
        <v>0.8989</v>
      </c>
      <c r="F36" s="8">
        <v>0.237</v>
      </c>
      <c r="G36" s="9"/>
      <c r="H36"/>
    </row>
    <row r="37" spans="1:8" ht="15.75">
      <c r="A37" s="4">
        <v>32</v>
      </c>
      <c r="B37" s="8">
        <v>0</v>
      </c>
      <c r="C37" s="17">
        <v>0.012</v>
      </c>
      <c r="D37" s="8">
        <v>0</v>
      </c>
      <c r="E37" s="17">
        <v>0.0835</v>
      </c>
      <c r="F37" s="8">
        <v>0.07200000000000001</v>
      </c>
      <c r="G37" s="9"/>
      <c r="H37"/>
    </row>
    <row r="38" spans="1:8" ht="15.75">
      <c r="A38" s="4">
        <v>33</v>
      </c>
      <c r="B38" s="8">
        <f>C38*4.1868</f>
        <v>48.5333856</v>
      </c>
      <c r="C38" s="18">
        <v>11.592</v>
      </c>
      <c r="D38" s="8">
        <f>E38*4.1868</f>
        <v>50.8947408</v>
      </c>
      <c r="E38" s="18">
        <v>12.156</v>
      </c>
      <c r="F38" s="8">
        <v>0.5640000000000001</v>
      </c>
      <c r="G38" s="9"/>
      <c r="H38"/>
    </row>
    <row r="39" spans="1:8" ht="15.75">
      <c r="A39" s="4">
        <v>34</v>
      </c>
      <c r="B39" s="8">
        <v>0</v>
      </c>
      <c r="C39" s="17" t="s">
        <v>9</v>
      </c>
      <c r="D39" s="8">
        <v>0</v>
      </c>
      <c r="E39" s="17" t="s">
        <v>9</v>
      </c>
      <c r="F39" s="8"/>
      <c r="G39" s="9">
        <v>0.819</v>
      </c>
      <c r="H39"/>
    </row>
    <row r="40" spans="1:8" ht="15.75">
      <c r="A40" s="4">
        <v>35</v>
      </c>
      <c r="B40" s="8">
        <f>C40*4.1868</f>
        <v>49.40424</v>
      </c>
      <c r="C40" s="16">
        <v>11.8</v>
      </c>
      <c r="D40" s="8">
        <f>E40*4.1868</f>
        <v>55.26575999999999</v>
      </c>
      <c r="E40" s="16">
        <v>13.2</v>
      </c>
      <c r="F40" s="8">
        <v>1.3999999999999986</v>
      </c>
      <c r="G40" s="9"/>
      <c r="H40"/>
    </row>
    <row r="41" spans="1:8" ht="15.75">
      <c r="A41" s="4">
        <v>36</v>
      </c>
      <c r="B41" s="8">
        <f>C41*4.1868</f>
        <v>81.22391999999999</v>
      </c>
      <c r="C41" s="16">
        <v>19.4</v>
      </c>
      <c r="D41" s="8">
        <f>E41*4.1868</f>
        <v>87.08544</v>
      </c>
      <c r="E41" s="16">
        <v>20.8</v>
      </c>
      <c r="F41" s="8">
        <v>1.4000000000000021</v>
      </c>
      <c r="G41" s="9"/>
      <c r="H41"/>
    </row>
    <row r="42" spans="1:8" ht="15.75">
      <c r="A42" s="4">
        <v>37</v>
      </c>
      <c r="B42" s="8">
        <f>C42*4.1868</f>
        <v>4.1868</v>
      </c>
      <c r="C42" s="16">
        <v>1</v>
      </c>
      <c r="D42" s="8">
        <f>E42*4.1868</f>
        <v>5.86152</v>
      </c>
      <c r="E42" s="16">
        <v>1.4</v>
      </c>
      <c r="F42" s="8">
        <v>0.39999999999999997</v>
      </c>
      <c r="G42" s="9"/>
      <c r="H42"/>
    </row>
    <row r="43" spans="1:8" ht="15.75">
      <c r="A43" s="4">
        <v>38</v>
      </c>
      <c r="B43" s="8">
        <f>C43*4.1868</f>
        <v>6.573276</v>
      </c>
      <c r="C43" s="17">
        <v>1.57</v>
      </c>
      <c r="D43" s="8">
        <f>E43*4.1868</f>
        <v>10.3539564</v>
      </c>
      <c r="E43" s="17">
        <v>2.473</v>
      </c>
      <c r="F43" s="8">
        <v>0.9029999999999998</v>
      </c>
      <c r="G43" s="9"/>
      <c r="H43"/>
    </row>
    <row r="44" spans="1:8" ht="15.75">
      <c r="A44" s="4">
        <v>39</v>
      </c>
      <c r="B44" s="8">
        <v>0</v>
      </c>
      <c r="C44" s="17" t="s">
        <v>9</v>
      </c>
      <c r="D44" s="8">
        <v>0</v>
      </c>
      <c r="E44" s="17" t="s">
        <v>9</v>
      </c>
      <c r="F44" s="8"/>
      <c r="G44" s="9">
        <v>0.9899999999999998</v>
      </c>
      <c r="H44"/>
    </row>
    <row r="45" spans="1:8" ht="15.75">
      <c r="A45" s="4">
        <v>40</v>
      </c>
      <c r="B45" s="8">
        <f>C45*4.1868</f>
        <v>17.165879999999998</v>
      </c>
      <c r="C45" s="16">
        <v>4.1</v>
      </c>
      <c r="D45" s="8">
        <f>E45*4.1868</f>
        <v>20.51532</v>
      </c>
      <c r="E45" s="16">
        <v>4.9</v>
      </c>
      <c r="F45" s="8">
        <v>0.8000000000000006</v>
      </c>
      <c r="G45" s="9"/>
      <c r="H45"/>
    </row>
    <row r="46" spans="1:8" ht="15.75">
      <c r="A46" s="4">
        <v>41</v>
      </c>
      <c r="B46" s="8">
        <f>C46*4.1868</f>
        <v>5.024159999999999</v>
      </c>
      <c r="C46" s="16">
        <v>1.2</v>
      </c>
      <c r="D46" s="8">
        <f>E46*4.1868</f>
        <v>5.024159999999999</v>
      </c>
      <c r="E46" s="16">
        <v>1.2</v>
      </c>
      <c r="F46" s="8">
        <v>0</v>
      </c>
      <c r="G46" s="9"/>
      <c r="H46"/>
    </row>
    <row r="47" spans="1:8" ht="15.75">
      <c r="A47" s="4">
        <v>42</v>
      </c>
      <c r="B47" s="8">
        <f>C47*4.1868</f>
        <v>21.1684608</v>
      </c>
      <c r="C47" s="16">
        <v>5.056</v>
      </c>
      <c r="D47" s="8">
        <f>E47*4.1868</f>
        <v>24.136902</v>
      </c>
      <c r="E47" s="16">
        <v>5.765</v>
      </c>
      <c r="F47" s="8">
        <v>0.7089999999999996</v>
      </c>
      <c r="G47" s="9"/>
      <c r="H47"/>
    </row>
    <row r="48" spans="1:8" ht="15.75">
      <c r="A48" s="4">
        <v>43</v>
      </c>
      <c r="B48" s="8">
        <f>C48*4.1868</f>
        <v>5.70367764</v>
      </c>
      <c r="C48" s="16">
        <v>1.3623</v>
      </c>
      <c r="D48" s="8">
        <f>E48*4.1868</f>
        <v>8.05205376</v>
      </c>
      <c r="E48" s="16">
        <v>1.9232</v>
      </c>
      <c r="F48" s="8">
        <v>0.5609999999999999</v>
      </c>
      <c r="G48" s="9"/>
      <c r="H48"/>
    </row>
    <row r="49" spans="1:8" ht="15.75">
      <c r="A49" s="4">
        <v>44</v>
      </c>
      <c r="B49" s="8">
        <f>C49*4.1868</f>
        <v>16.5922884</v>
      </c>
      <c r="C49" s="16">
        <v>3.963</v>
      </c>
      <c r="D49" s="8">
        <f>E49*4.1868</f>
        <v>18.3088764</v>
      </c>
      <c r="E49" s="16">
        <v>4.373</v>
      </c>
      <c r="F49" s="8">
        <v>0.41000000000000014</v>
      </c>
      <c r="G49" s="9"/>
      <c r="H49"/>
    </row>
    <row r="50" spans="1:8" ht="15.75">
      <c r="A50" s="4">
        <v>45</v>
      </c>
      <c r="B50" s="8">
        <v>0</v>
      </c>
      <c r="C50" s="17" t="s">
        <v>9</v>
      </c>
      <c r="D50" s="8">
        <v>0</v>
      </c>
      <c r="E50" s="17" t="s">
        <v>9</v>
      </c>
      <c r="F50" s="8"/>
      <c r="G50" s="9">
        <v>1.3545</v>
      </c>
      <c r="H50"/>
    </row>
    <row r="51" spans="1:8" ht="15.75">
      <c r="A51" s="4">
        <v>46</v>
      </c>
      <c r="B51" s="8">
        <v>0</v>
      </c>
      <c r="C51" s="17" t="s">
        <v>9</v>
      </c>
      <c r="D51" s="8">
        <v>0</v>
      </c>
      <c r="E51" s="17" t="s">
        <v>9</v>
      </c>
      <c r="F51" s="8"/>
      <c r="G51" s="9">
        <v>0.8527500000000001</v>
      </c>
      <c r="H51"/>
    </row>
    <row r="52" spans="1:8" ht="15.75">
      <c r="A52" s="4">
        <v>47</v>
      </c>
      <c r="B52" s="8">
        <f>C52*4.1868</f>
        <v>3.4310826</v>
      </c>
      <c r="C52" s="16">
        <v>0.8195</v>
      </c>
      <c r="D52" s="8">
        <f>E52*4.1868</f>
        <v>4.11436836</v>
      </c>
      <c r="E52" s="16">
        <v>0.9827</v>
      </c>
      <c r="F52" s="8">
        <v>0.16300000000000003</v>
      </c>
      <c r="G52" s="9"/>
      <c r="H52"/>
    </row>
    <row r="53" spans="1:8" ht="15.75">
      <c r="A53" s="4">
        <v>48</v>
      </c>
      <c r="B53" s="8">
        <f>C53*4.1868</f>
        <v>8.101458</v>
      </c>
      <c r="C53" s="17">
        <v>1.935</v>
      </c>
      <c r="D53" s="8">
        <f>E53*4.1868</f>
        <v>12.262299839999999</v>
      </c>
      <c r="E53" s="17">
        <v>2.9288</v>
      </c>
      <c r="F53" s="8">
        <v>0.9939999999999998</v>
      </c>
      <c r="G53" s="9"/>
      <c r="H53"/>
    </row>
    <row r="54" spans="1:8" ht="15.75">
      <c r="A54" s="4">
        <v>49</v>
      </c>
      <c r="B54" s="8">
        <f>C54*4.1868</f>
        <v>0.41868</v>
      </c>
      <c r="C54" s="16">
        <v>0.1</v>
      </c>
      <c r="D54" s="8">
        <f>E54*4.1868</f>
        <v>2.0934</v>
      </c>
      <c r="E54" s="16">
        <v>0.5</v>
      </c>
      <c r="F54" s="8">
        <v>0.4</v>
      </c>
      <c r="G54" s="9"/>
      <c r="H54"/>
    </row>
    <row r="55" spans="1:8" ht="15.75">
      <c r="A55" s="4">
        <v>50</v>
      </c>
      <c r="B55" s="8">
        <f>C55*4.1868</f>
        <v>18.003239999999998</v>
      </c>
      <c r="C55" s="16">
        <v>4.3</v>
      </c>
      <c r="D55" s="8">
        <f>E55*4.1868</f>
        <v>20.238991199999997</v>
      </c>
      <c r="E55" s="16">
        <v>4.834</v>
      </c>
      <c r="F55" s="8">
        <v>0.5339999999999998</v>
      </c>
      <c r="G55" s="9"/>
      <c r="H55"/>
    </row>
    <row r="56" spans="1:8" ht="15.75">
      <c r="A56" s="4">
        <v>51</v>
      </c>
      <c r="B56" s="8">
        <v>0</v>
      </c>
      <c r="C56" s="17" t="s">
        <v>9</v>
      </c>
      <c r="D56" s="8">
        <v>0</v>
      </c>
      <c r="E56" s="17" t="s">
        <v>9</v>
      </c>
      <c r="F56" s="8"/>
      <c r="G56" s="9">
        <v>1.4625</v>
      </c>
      <c r="H56"/>
    </row>
    <row r="57" spans="1:8" ht="15.75">
      <c r="A57" s="4">
        <v>52</v>
      </c>
      <c r="B57" s="8">
        <f>C57*4.1868</f>
        <v>39.89</v>
      </c>
      <c r="C57" s="16">
        <f>39.89/4.1868</f>
        <v>9.527562816470814</v>
      </c>
      <c r="D57" s="8">
        <f>E57*4.1868</f>
        <v>40.618</v>
      </c>
      <c r="E57" s="16">
        <f>40.618/4.1868</f>
        <v>9.70144262921563</v>
      </c>
      <c r="F57" s="8">
        <v>0.17300000000000004</v>
      </c>
      <c r="G57" s="9"/>
      <c r="H57"/>
    </row>
    <row r="58" spans="1:8" ht="15.75">
      <c r="A58" s="4">
        <v>53</v>
      </c>
      <c r="B58" s="8">
        <f>C58*4.1868</f>
        <v>126.504</v>
      </c>
      <c r="C58" s="16">
        <f>126.504/4.1868</f>
        <v>30.21496130696475</v>
      </c>
      <c r="D58" s="8">
        <f>E58*4.1868</f>
        <v>126.504</v>
      </c>
      <c r="E58" s="16">
        <f>126.504/4.1868</f>
        <v>30.21496130696475</v>
      </c>
      <c r="F58" s="8">
        <v>0</v>
      </c>
      <c r="G58" s="9"/>
      <c r="H58"/>
    </row>
    <row r="59" spans="1:8" ht="15.75">
      <c r="A59" s="4">
        <v>54</v>
      </c>
      <c r="B59" s="8">
        <v>0</v>
      </c>
      <c r="C59" s="17" t="s">
        <v>9</v>
      </c>
      <c r="D59" s="8">
        <v>0</v>
      </c>
      <c r="E59" s="17" t="s">
        <v>9</v>
      </c>
      <c r="F59" s="8"/>
      <c r="G59" s="9">
        <v>1.35225</v>
      </c>
      <c r="H59"/>
    </row>
    <row r="60" spans="1:8" ht="15.75">
      <c r="A60" s="4">
        <v>55</v>
      </c>
      <c r="B60" s="8">
        <f>C60*4.1868</f>
        <v>9.6170796</v>
      </c>
      <c r="C60" s="16">
        <v>2.297</v>
      </c>
      <c r="D60" s="8">
        <f>E60*4.1868</f>
        <v>11.5639416</v>
      </c>
      <c r="E60" s="16">
        <v>2.762</v>
      </c>
      <c r="F60" s="8">
        <v>0.46499999999999986</v>
      </c>
      <c r="G60" s="9"/>
      <c r="H60"/>
    </row>
    <row r="61" spans="1:8" ht="15.75">
      <c r="A61" s="4">
        <v>56</v>
      </c>
      <c r="B61" s="8">
        <v>0</v>
      </c>
      <c r="C61" s="17" t="s">
        <v>9</v>
      </c>
      <c r="D61" s="8">
        <v>0</v>
      </c>
      <c r="E61" s="17" t="s">
        <v>9</v>
      </c>
      <c r="F61" s="8"/>
      <c r="G61" s="9">
        <v>0.8932500000000001</v>
      </c>
      <c r="H61"/>
    </row>
    <row r="62" spans="1:8" ht="15.75">
      <c r="A62" s="4">
        <v>57</v>
      </c>
      <c r="B62" s="8">
        <f>C62*4.1868</f>
        <v>5.525349351336</v>
      </c>
      <c r="C62" s="16">
        <f>1534.9*0.0008598</f>
        <v>1.31970702</v>
      </c>
      <c r="D62" s="8">
        <f>E62*4.1868</f>
        <v>6.052721610096</v>
      </c>
      <c r="E62" s="16">
        <f>1681.4*0.0008598</f>
        <v>1.44566772</v>
      </c>
      <c r="F62" s="8">
        <v>0.1259999999999999</v>
      </c>
      <c r="G62" s="9"/>
      <c r="H62"/>
    </row>
    <row r="63" spans="1:8" ht="15.75">
      <c r="A63" s="4">
        <v>58</v>
      </c>
      <c r="B63" s="8">
        <f>C63*4.1868</f>
        <v>24.431</v>
      </c>
      <c r="C63" s="18">
        <f>24.431/4.1868</f>
        <v>5.835244100506354</v>
      </c>
      <c r="D63" s="8">
        <f>E63*4.1868</f>
        <v>27.214</v>
      </c>
      <c r="E63" s="18">
        <f>27.214/4.1868</f>
        <v>6.499952230820674</v>
      </c>
      <c r="F63" s="8">
        <v>0.665</v>
      </c>
      <c r="G63" s="9"/>
      <c r="H63"/>
    </row>
    <row r="64" spans="1:8" ht="15.75">
      <c r="A64" s="4">
        <v>59</v>
      </c>
      <c r="B64" s="8">
        <f>C64*4.1868</f>
        <v>19.016445599999997</v>
      </c>
      <c r="C64" s="16">
        <v>4.542</v>
      </c>
      <c r="D64" s="8">
        <f>E64*4.1868</f>
        <v>21.2312628</v>
      </c>
      <c r="E64" s="16">
        <v>5.071</v>
      </c>
      <c r="F64" s="8">
        <v>0.5289999999999999</v>
      </c>
      <c r="G64" s="9"/>
      <c r="H64"/>
    </row>
    <row r="65" spans="1:8" ht="15.75">
      <c r="A65" s="4">
        <v>60</v>
      </c>
      <c r="B65" s="8">
        <f>C65*4.1868</f>
        <v>29.94692436</v>
      </c>
      <c r="C65" s="16">
        <v>7.1527</v>
      </c>
      <c r="D65" s="8">
        <f>E65*4.1868</f>
        <v>33.91768548</v>
      </c>
      <c r="E65" s="16">
        <v>8.1011</v>
      </c>
      <c r="F65" s="8">
        <v>0.9480000000000013</v>
      </c>
      <c r="G65" s="9"/>
      <c r="H65"/>
    </row>
    <row r="66" spans="1:8" ht="15.75">
      <c r="A66" s="4">
        <v>61</v>
      </c>
      <c r="B66" s="8">
        <v>0</v>
      </c>
      <c r="C66" s="17" t="s">
        <v>9</v>
      </c>
      <c r="D66" s="8">
        <v>0</v>
      </c>
      <c r="E66" s="17" t="s">
        <v>9</v>
      </c>
      <c r="F66" s="8"/>
      <c r="G66" s="9">
        <v>0.819</v>
      </c>
      <c r="H66"/>
    </row>
    <row r="67" spans="1:8" ht="15.75">
      <c r="A67" s="4">
        <v>62</v>
      </c>
      <c r="B67" s="8">
        <f>C67*4.1868</f>
        <v>19.4351256</v>
      </c>
      <c r="C67" s="16">
        <v>4.642</v>
      </c>
      <c r="D67" s="8">
        <f>E67*4.1868</f>
        <v>22.9269168</v>
      </c>
      <c r="E67" s="16">
        <v>5.476</v>
      </c>
      <c r="F67" s="8">
        <v>0.8339999999999996</v>
      </c>
      <c r="G67" s="9"/>
      <c r="H67"/>
    </row>
    <row r="68" spans="1:8" ht="15.75">
      <c r="A68" s="4">
        <v>63</v>
      </c>
      <c r="B68" s="8">
        <f>C68*4.1868</f>
        <v>11.2164372</v>
      </c>
      <c r="C68" s="17">
        <v>2.679</v>
      </c>
      <c r="D68" s="8">
        <f>E68*4.1868</f>
        <v>11.2164372</v>
      </c>
      <c r="E68" s="17">
        <v>2.679</v>
      </c>
      <c r="F68" s="8">
        <v>0</v>
      </c>
      <c r="G68" s="9"/>
      <c r="H68"/>
    </row>
    <row r="69" spans="1:8" ht="15.75">
      <c r="A69" s="4">
        <v>64</v>
      </c>
      <c r="B69" s="8">
        <v>0</v>
      </c>
      <c r="C69" s="17">
        <v>2.2308</v>
      </c>
      <c r="D69" s="8">
        <v>0</v>
      </c>
      <c r="E69" s="17">
        <v>3.5852</v>
      </c>
      <c r="F69" s="8">
        <v>1.354</v>
      </c>
      <c r="G69" s="9"/>
      <c r="H69"/>
    </row>
    <row r="70" spans="1:8" ht="15.75">
      <c r="A70" s="4">
        <v>65</v>
      </c>
      <c r="B70" s="8">
        <v>0</v>
      </c>
      <c r="C70" s="17">
        <v>0</v>
      </c>
      <c r="D70" s="8">
        <v>0</v>
      </c>
      <c r="E70" s="17">
        <v>0</v>
      </c>
      <c r="F70" s="8">
        <v>0</v>
      </c>
      <c r="G70" s="9"/>
      <c r="H70"/>
    </row>
    <row r="71" spans="1:8" ht="15.75">
      <c r="A71" s="4">
        <v>66</v>
      </c>
      <c r="B71" s="8">
        <f aca="true" t="shared" si="4" ref="B71:B78">C71*4.1868</f>
        <v>18.442854</v>
      </c>
      <c r="C71" s="16">
        <v>4.405</v>
      </c>
      <c r="D71" s="8">
        <f aca="true" t="shared" si="5" ref="D71:D78">E71*4.1868</f>
        <v>18.442854</v>
      </c>
      <c r="E71" s="16">
        <v>4.405</v>
      </c>
      <c r="F71" s="8">
        <v>0</v>
      </c>
      <c r="G71" s="9"/>
      <c r="H71"/>
    </row>
    <row r="72" spans="1:8" ht="15.75">
      <c r="A72" s="4">
        <v>67</v>
      </c>
      <c r="B72" s="8">
        <f t="shared" si="4"/>
        <v>12.861012239999999</v>
      </c>
      <c r="C72" s="16">
        <v>3.0718</v>
      </c>
      <c r="D72" s="8">
        <f t="shared" si="5"/>
        <v>13.659435</v>
      </c>
      <c r="E72" s="16">
        <v>3.2625</v>
      </c>
      <c r="F72" s="8">
        <v>0.19099999999999984</v>
      </c>
      <c r="G72" s="9"/>
      <c r="H72"/>
    </row>
    <row r="73" spans="1:8" ht="15.75">
      <c r="A73" s="4">
        <v>68</v>
      </c>
      <c r="B73" s="8">
        <f t="shared" si="4"/>
        <v>92.332</v>
      </c>
      <c r="C73" s="16">
        <f>92.332/4.1868</f>
        <v>22.053119327409956</v>
      </c>
      <c r="D73" s="8">
        <f t="shared" si="5"/>
        <v>95.421</v>
      </c>
      <c r="E73" s="16">
        <f>95.421/4.1868</f>
        <v>22.790914302092293</v>
      </c>
      <c r="F73" s="8">
        <v>0.7379999999999995</v>
      </c>
      <c r="G73" s="9"/>
      <c r="H73"/>
    </row>
    <row r="74" spans="1:8" ht="15.75">
      <c r="A74" s="4">
        <v>69</v>
      </c>
      <c r="B74" s="8">
        <f t="shared" si="4"/>
        <v>54.00972</v>
      </c>
      <c r="C74" s="16">
        <v>12.9</v>
      </c>
      <c r="D74" s="8">
        <f t="shared" si="5"/>
        <v>58.19652</v>
      </c>
      <c r="E74" s="16">
        <v>13.9</v>
      </c>
      <c r="F74" s="8">
        <v>1</v>
      </c>
      <c r="G74" s="9"/>
      <c r="H74"/>
    </row>
    <row r="75" spans="1:8" ht="15.75">
      <c r="A75" s="4">
        <v>70</v>
      </c>
      <c r="B75" s="8">
        <f t="shared" si="4"/>
        <v>23.760089999999998</v>
      </c>
      <c r="C75" s="16">
        <v>5.675</v>
      </c>
      <c r="D75" s="8">
        <f t="shared" si="5"/>
        <v>27.40595544</v>
      </c>
      <c r="E75" s="16">
        <v>6.5458</v>
      </c>
      <c r="F75" s="8">
        <v>0.8710000000000004</v>
      </c>
      <c r="G75" s="9"/>
      <c r="H75"/>
    </row>
    <row r="76" spans="1:8" ht="15.75">
      <c r="A76" s="4">
        <v>71</v>
      </c>
      <c r="B76" s="8">
        <f t="shared" si="4"/>
        <v>33.3143676</v>
      </c>
      <c r="C76" s="16">
        <v>7.957</v>
      </c>
      <c r="D76" s="8">
        <f t="shared" si="5"/>
        <v>36.2744352</v>
      </c>
      <c r="E76" s="16">
        <v>8.664</v>
      </c>
      <c r="F76" s="8">
        <v>0.7069999999999999</v>
      </c>
      <c r="G76" s="9"/>
      <c r="H76"/>
    </row>
    <row r="77" spans="1:8" ht="15.75">
      <c r="A77" s="4">
        <v>72</v>
      </c>
      <c r="B77" s="8">
        <f t="shared" si="4"/>
        <v>46.0548</v>
      </c>
      <c r="C77" s="16">
        <v>11</v>
      </c>
      <c r="D77" s="8">
        <f t="shared" si="5"/>
        <v>51.91632</v>
      </c>
      <c r="E77" s="16">
        <v>12.4</v>
      </c>
      <c r="F77" s="8">
        <v>1.4000000000000004</v>
      </c>
      <c r="G77" s="9"/>
      <c r="H77"/>
    </row>
    <row r="78" spans="1:8" ht="15.75">
      <c r="A78" s="4">
        <v>73</v>
      </c>
      <c r="B78" s="8">
        <f t="shared" si="4"/>
        <v>0.0041868</v>
      </c>
      <c r="C78" s="17">
        <v>0.001</v>
      </c>
      <c r="D78" s="8">
        <f t="shared" si="5"/>
        <v>0.0041868</v>
      </c>
      <c r="E78" s="17">
        <v>0.001</v>
      </c>
      <c r="F78" s="8">
        <v>0</v>
      </c>
      <c r="G78" s="9"/>
      <c r="H78"/>
    </row>
    <row r="79" spans="1:8" ht="15.75">
      <c r="A79" s="4">
        <v>74</v>
      </c>
      <c r="B79" s="8">
        <v>0</v>
      </c>
      <c r="C79" s="17">
        <v>0.2422</v>
      </c>
      <c r="D79" s="8">
        <v>0</v>
      </c>
      <c r="E79" s="17">
        <v>0.8129</v>
      </c>
      <c r="F79" s="8">
        <v>0.571</v>
      </c>
      <c r="G79" s="9"/>
      <c r="H79"/>
    </row>
    <row r="80" spans="1:8" ht="15.75">
      <c r="A80" s="4">
        <v>75</v>
      </c>
      <c r="B80" s="8">
        <v>0</v>
      </c>
      <c r="C80" s="17" t="s">
        <v>9</v>
      </c>
      <c r="D80" s="8">
        <v>0</v>
      </c>
      <c r="E80" s="17" t="s">
        <v>9</v>
      </c>
      <c r="F80" s="8"/>
      <c r="G80" s="9">
        <v>0.99225</v>
      </c>
      <c r="H80"/>
    </row>
    <row r="81" spans="1:8" ht="15.75">
      <c r="A81" s="4">
        <v>76</v>
      </c>
      <c r="B81" s="8">
        <f>C81*4.1868</f>
        <v>6.7240008</v>
      </c>
      <c r="C81" s="17">
        <v>1.606</v>
      </c>
      <c r="D81" s="8">
        <f>E81*4.1868</f>
        <v>6.7240008</v>
      </c>
      <c r="E81" s="17">
        <v>1.606</v>
      </c>
      <c r="F81" s="8">
        <v>0</v>
      </c>
      <c r="G81" s="9"/>
      <c r="H81"/>
    </row>
    <row r="82" spans="1:8" ht="15.75">
      <c r="A82" s="4">
        <v>77</v>
      </c>
      <c r="B82" s="8">
        <f>C82*4.1868</f>
        <v>11.30436</v>
      </c>
      <c r="C82" s="16">
        <v>2.7</v>
      </c>
      <c r="D82" s="8">
        <f>E82*4.1868</f>
        <v>12.5604</v>
      </c>
      <c r="E82" s="16">
        <v>3</v>
      </c>
      <c r="F82" s="8">
        <v>0.2999999999999998</v>
      </c>
      <c r="G82" s="9"/>
      <c r="H82"/>
    </row>
    <row r="83" spans="1:8" ht="15.75">
      <c r="A83" s="4">
        <v>78</v>
      </c>
      <c r="B83" s="8">
        <f>C83*4.1868</f>
        <v>31.031</v>
      </c>
      <c r="C83" s="16">
        <f>31.031/4.1868</f>
        <v>7.4116270182478265</v>
      </c>
      <c r="D83" s="8">
        <f>E83*4.1868</f>
        <v>31.732</v>
      </c>
      <c r="E83" s="16">
        <f>31.732/4.1868</f>
        <v>7.579057991783701</v>
      </c>
      <c r="F83" s="8">
        <v>0.16699999999999982</v>
      </c>
      <c r="G83" s="9"/>
      <c r="H83"/>
    </row>
    <row r="84" spans="1:8" ht="15.75">
      <c r="A84" s="4">
        <v>79</v>
      </c>
      <c r="B84" s="8">
        <f>C84*4.1868</f>
        <v>20.51532</v>
      </c>
      <c r="C84" s="16">
        <v>4.9</v>
      </c>
      <c r="D84" s="8">
        <f>E84*4.1868</f>
        <v>20.51532</v>
      </c>
      <c r="E84" s="16">
        <v>4.9</v>
      </c>
      <c r="F84" s="8">
        <v>0</v>
      </c>
      <c r="G84" s="9"/>
      <c r="H84"/>
    </row>
    <row r="85" spans="1:8" ht="15.75">
      <c r="A85" s="4">
        <v>80</v>
      </c>
      <c r="B85" s="8">
        <f>C85*4.1868</f>
        <v>23.6428596</v>
      </c>
      <c r="C85" s="16">
        <v>5.647</v>
      </c>
      <c r="D85" s="8">
        <f>E85*4.1868</f>
        <v>28.5623496</v>
      </c>
      <c r="E85" s="16">
        <v>6.822</v>
      </c>
      <c r="F85" s="8">
        <v>1.1749999999999998</v>
      </c>
      <c r="G85" s="9"/>
      <c r="H85"/>
    </row>
    <row r="86" spans="1:8" ht="15.75">
      <c r="A86" s="4">
        <v>81</v>
      </c>
      <c r="B86" s="8">
        <v>0</v>
      </c>
      <c r="C86" s="17" t="s">
        <v>9</v>
      </c>
      <c r="D86" s="8">
        <v>0</v>
      </c>
      <c r="E86" s="17" t="s">
        <v>9</v>
      </c>
      <c r="F86" s="8"/>
      <c r="G86" s="9">
        <v>1.35225</v>
      </c>
      <c r="H86"/>
    </row>
    <row r="87" spans="1:8" ht="15.75">
      <c r="A87" s="4">
        <v>82</v>
      </c>
      <c r="B87" s="8">
        <v>0</v>
      </c>
      <c r="C87" s="17" t="s">
        <v>9</v>
      </c>
      <c r="D87" s="8">
        <v>0</v>
      </c>
      <c r="E87" s="17" t="s">
        <v>9</v>
      </c>
      <c r="F87" s="8"/>
      <c r="G87" s="9">
        <v>0.8527500000000001</v>
      </c>
      <c r="H87"/>
    </row>
    <row r="88" spans="1:8" ht="15.75">
      <c r="A88" s="4">
        <v>83</v>
      </c>
      <c r="B88" s="8">
        <f aca="true" t="shared" si="6" ref="B88:B95">C88*4.1868</f>
        <v>16.328519999999997</v>
      </c>
      <c r="C88" s="16">
        <v>3.9</v>
      </c>
      <c r="D88" s="8">
        <f aca="true" t="shared" si="7" ref="D88:D95">E88*4.1868</f>
        <v>20.096639999999997</v>
      </c>
      <c r="E88" s="16">
        <v>4.8</v>
      </c>
      <c r="F88" s="8">
        <v>0.8999999999999999</v>
      </c>
      <c r="G88" s="9"/>
      <c r="H88"/>
    </row>
    <row r="89" spans="1:8" ht="15.75">
      <c r="A89" s="4">
        <v>84</v>
      </c>
      <c r="B89" s="8">
        <f t="shared" si="6"/>
        <v>73.366</v>
      </c>
      <c r="C89" s="21">
        <f>73.366/4.1868</f>
        <v>17.523168051972867</v>
      </c>
      <c r="D89" s="8">
        <f t="shared" si="7"/>
        <v>76.034</v>
      </c>
      <c r="E89" s="21">
        <f>76.034/4.1868</f>
        <v>18.16040890417503</v>
      </c>
      <c r="F89" s="8">
        <v>0.6370000000000005</v>
      </c>
      <c r="G89" s="9"/>
      <c r="H89"/>
    </row>
    <row r="90" spans="1:8" ht="15.75">
      <c r="A90" s="4">
        <v>85</v>
      </c>
      <c r="B90" s="8">
        <f t="shared" si="6"/>
        <v>0</v>
      </c>
      <c r="C90" s="16">
        <v>0</v>
      </c>
      <c r="D90" s="8">
        <f t="shared" si="7"/>
        <v>0</v>
      </c>
      <c r="E90" s="16">
        <v>0</v>
      </c>
      <c r="F90" s="8">
        <v>0</v>
      </c>
      <c r="G90" s="9"/>
      <c r="H90"/>
    </row>
    <row r="91" spans="1:8" ht="15.75">
      <c r="A91" s="4">
        <v>86</v>
      </c>
      <c r="B91" s="8">
        <f t="shared" si="6"/>
        <v>25.418062799999998</v>
      </c>
      <c r="C91" s="16">
        <v>6.071</v>
      </c>
      <c r="D91" s="8">
        <f t="shared" si="7"/>
        <v>27.4947156</v>
      </c>
      <c r="E91" s="16">
        <v>6.567</v>
      </c>
      <c r="F91" s="8">
        <v>0.4960000000000004</v>
      </c>
      <c r="G91" s="9"/>
      <c r="H91"/>
    </row>
    <row r="92" spans="1:8" ht="15.75">
      <c r="A92" s="4">
        <v>87</v>
      </c>
      <c r="B92" s="8">
        <f t="shared" si="6"/>
        <v>71.1756</v>
      </c>
      <c r="C92" s="16">
        <v>17</v>
      </c>
      <c r="D92" s="8">
        <f t="shared" si="7"/>
        <v>79.5492</v>
      </c>
      <c r="E92" s="16">
        <v>19</v>
      </c>
      <c r="F92" s="8">
        <v>2</v>
      </c>
      <c r="G92" s="9"/>
      <c r="H92"/>
    </row>
    <row r="93" spans="1:8" ht="15.75">
      <c r="A93" s="4">
        <v>88</v>
      </c>
      <c r="B93" s="8">
        <f t="shared" si="6"/>
        <v>8.3736</v>
      </c>
      <c r="C93" s="16">
        <v>2</v>
      </c>
      <c r="D93" s="8">
        <f t="shared" si="7"/>
        <v>11.30436</v>
      </c>
      <c r="E93" s="16">
        <v>2.7</v>
      </c>
      <c r="F93" s="8">
        <v>0.7000000000000002</v>
      </c>
      <c r="G93" s="9"/>
      <c r="H93"/>
    </row>
    <row r="94" spans="1:8" ht="15.75">
      <c r="A94" s="4">
        <v>89</v>
      </c>
      <c r="B94" s="8">
        <f t="shared" si="6"/>
        <v>80.38655999999999</v>
      </c>
      <c r="C94" s="16">
        <v>19.2</v>
      </c>
      <c r="D94" s="8">
        <f t="shared" si="7"/>
        <v>85.82939999999999</v>
      </c>
      <c r="E94" s="16">
        <v>20.5</v>
      </c>
      <c r="F94" s="8">
        <v>1.3000000000000007</v>
      </c>
      <c r="G94" s="9"/>
      <c r="H94"/>
    </row>
    <row r="95" spans="1:8" ht="15.75">
      <c r="A95" s="4">
        <v>90</v>
      </c>
      <c r="B95" s="8">
        <f t="shared" si="6"/>
        <v>157.311</v>
      </c>
      <c r="C95" s="16">
        <f>157.311/4.1868</f>
        <v>37.573086844368014</v>
      </c>
      <c r="D95" s="8">
        <f t="shared" si="7"/>
        <v>161.711</v>
      </c>
      <c r="E95" s="16">
        <f>161.711/4.1868</f>
        <v>38.624008789529</v>
      </c>
      <c r="F95" s="8">
        <v>1.051000000000002</v>
      </c>
      <c r="G95" s="9"/>
      <c r="H95"/>
    </row>
    <row r="96" spans="1:8" ht="15.75">
      <c r="A96" s="4">
        <v>91</v>
      </c>
      <c r="B96" s="8">
        <v>0</v>
      </c>
      <c r="C96" s="17" t="s">
        <v>9</v>
      </c>
      <c r="D96" s="8">
        <v>0</v>
      </c>
      <c r="E96" s="17" t="s">
        <v>9</v>
      </c>
      <c r="F96" s="8"/>
      <c r="G96" s="9">
        <v>0.8504999999999999</v>
      </c>
      <c r="H96"/>
    </row>
    <row r="97" spans="1:8" ht="15.75">
      <c r="A97" s="4">
        <v>92</v>
      </c>
      <c r="B97" s="8">
        <f>C97*4.1868</f>
        <v>1.20663576</v>
      </c>
      <c r="C97" s="17">
        <v>0.2882</v>
      </c>
      <c r="D97" s="8">
        <f>E97*4.1868</f>
        <v>1.5533028</v>
      </c>
      <c r="E97" s="17">
        <v>0.371</v>
      </c>
      <c r="F97" s="8">
        <v>0.08300000000000002</v>
      </c>
      <c r="G97" s="9"/>
      <c r="H97"/>
    </row>
    <row r="98" spans="1:8" ht="15.75">
      <c r="A98" s="4">
        <v>93</v>
      </c>
      <c r="B98" s="8">
        <f>C98*4.1868</f>
        <v>12.5604</v>
      </c>
      <c r="C98" s="16">
        <v>3</v>
      </c>
      <c r="D98" s="8">
        <f>E98*4.1868</f>
        <v>13.816439999999998</v>
      </c>
      <c r="E98" s="16">
        <v>3.3</v>
      </c>
      <c r="F98" s="8">
        <v>0.2999999999999998</v>
      </c>
      <c r="G98" s="9"/>
      <c r="H98"/>
    </row>
    <row r="99" spans="1:8" ht="15.75">
      <c r="A99" s="4">
        <v>94</v>
      </c>
      <c r="B99" s="8">
        <f>C99*4.1868</f>
        <v>39.655</v>
      </c>
      <c r="C99" s="18">
        <f>39.655/4.1868</f>
        <v>9.471434030763351</v>
      </c>
      <c r="D99" s="8">
        <f>E99*4.1868</f>
        <v>40.201</v>
      </c>
      <c r="E99" s="18">
        <f>40.201/4.1868</f>
        <v>9.601843890321964</v>
      </c>
      <c r="F99" s="8">
        <v>0.13100000000000023</v>
      </c>
      <c r="G99" s="9"/>
      <c r="H99"/>
    </row>
    <row r="100" spans="1:8" ht="15.75">
      <c r="A100" s="4">
        <v>95</v>
      </c>
      <c r="B100" s="8">
        <f>C100*4.1868</f>
        <v>3.8560428</v>
      </c>
      <c r="C100" s="17">
        <v>0.921</v>
      </c>
      <c r="D100" s="8">
        <f>E100*4.1868</f>
        <v>4.354272</v>
      </c>
      <c r="E100" s="17">
        <v>1.04</v>
      </c>
      <c r="F100" s="8">
        <v>0.119</v>
      </c>
      <c r="G100" s="9"/>
      <c r="H100"/>
    </row>
    <row r="101" spans="1:8" ht="15.75">
      <c r="A101" s="4">
        <v>96</v>
      </c>
      <c r="B101" s="8">
        <f>C101*4.1868</f>
        <v>31.992</v>
      </c>
      <c r="C101" s="16">
        <f>31.992/4.1868</f>
        <v>7.64115792490685</v>
      </c>
      <c r="D101" s="8">
        <f>E101*4.1868</f>
        <v>32.723</v>
      </c>
      <c r="E101" s="16">
        <f>32.723/4.1868</f>
        <v>7.81575427534155</v>
      </c>
      <c r="F101" s="8">
        <v>0.17499999999999982</v>
      </c>
      <c r="G101" s="9"/>
      <c r="H101"/>
    </row>
    <row r="102" spans="1:8" ht="15.75">
      <c r="A102" s="4">
        <v>97</v>
      </c>
      <c r="B102" s="8">
        <v>0</v>
      </c>
      <c r="C102" s="17">
        <f>83.141/4.1868</f>
        <v>19.857886691506643</v>
      </c>
      <c r="D102" s="8">
        <v>0</v>
      </c>
      <c r="E102" s="17">
        <f>87.205/4.1868</f>
        <v>20.828556415400783</v>
      </c>
      <c r="F102" s="8">
        <v>0.9710000000000001</v>
      </c>
      <c r="G102" s="9"/>
      <c r="H102"/>
    </row>
    <row r="103" spans="1:8" ht="15.75">
      <c r="A103" s="4">
        <v>98</v>
      </c>
      <c r="B103" s="8">
        <f aca="true" t="shared" si="8" ref="B103:B108">C103*4.1868</f>
        <v>20.933999999999997</v>
      </c>
      <c r="C103" s="16">
        <v>5</v>
      </c>
      <c r="D103" s="8">
        <f aca="true" t="shared" si="9" ref="D103:D108">E103*4.1868</f>
        <v>23.86476</v>
      </c>
      <c r="E103" s="16">
        <v>5.7</v>
      </c>
      <c r="F103" s="8">
        <v>0.7000000000000002</v>
      </c>
      <c r="G103" s="9"/>
      <c r="H103"/>
    </row>
    <row r="104" spans="1:8" ht="15.75">
      <c r="A104" s="4">
        <v>99</v>
      </c>
      <c r="B104" s="8">
        <f t="shared" si="8"/>
        <v>22.08537</v>
      </c>
      <c r="C104" s="17">
        <v>5.275</v>
      </c>
      <c r="D104" s="8">
        <f t="shared" si="9"/>
        <v>25.916292000000002</v>
      </c>
      <c r="E104" s="17">
        <v>6.19</v>
      </c>
      <c r="F104" s="8">
        <v>0.915</v>
      </c>
      <c r="G104" s="9"/>
      <c r="H104"/>
    </row>
    <row r="105" spans="1:8" ht="15.75">
      <c r="A105" s="4">
        <v>100</v>
      </c>
      <c r="B105" s="8">
        <f t="shared" si="8"/>
        <v>6.3852886799999995</v>
      </c>
      <c r="C105" s="17">
        <v>1.5251</v>
      </c>
      <c r="D105" s="8">
        <f t="shared" si="9"/>
        <v>6.3852886799999995</v>
      </c>
      <c r="E105" s="17">
        <v>1.5251</v>
      </c>
      <c r="F105" s="8">
        <v>0</v>
      </c>
      <c r="G105" s="9"/>
      <c r="H105"/>
    </row>
    <row r="106" spans="1:8" ht="15.75">
      <c r="A106" s="4">
        <v>101</v>
      </c>
      <c r="B106" s="8">
        <f t="shared" si="8"/>
        <v>1.9683764579519998</v>
      </c>
      <c r="C106" s="16">
        <f>546.8*0.0008598</f>
        <v>0.47013863999999994</v>
      </c>
      <c r="D106" s="8">
        <f t="shared" si="9"/>
        <v>1.973416192848</v>
      </c>
      <c r="E106" s="16">
        <f>548.2*0.0008598</f>
        <v>0.47134236</v>
      </c>
      <c r="F106" s="8">
        <v>0.0010000000000000009</v>
      </c>
      <c r="G106" s="9"/>
      <c r="H106"/>
    </row>
    <row r="107" spans="1:8" ht="15.75">
      <c r="A107" s="4">
        <v>102</v>
      </c>
      <c r="B107" s="8">
        <f t="shared" si="8"/>
        <v>17.58456</v>
      </c>
      <c r="C107" s="16">
        <v>4.2</v>
      </c>
      <c r="D107" s="8">
        <f t="shared" si="9"/>
        <v>20.096639999999997</v>
      </c>
      <c r="E107" s="16">
        <v>4.8</v>
      </c>
      <c r="F107" s="8">
        <v>0.5999999999999996</v>
      </c>
      <c r="G107" s="9"/>
      <c r="H107"/>
    </row>
    <row r="108" spans="1:8" ht="15.75">
      <c r="A108" s="4">
        <v>103</v>
      </c>
      <c r="B108" s="8">
        <f t="shared" si="8"/>
        <v>23.44608</v>
      </c>
      <c r="C108" s="16">
        <v>5.6</v>
      </c>
      <c r="D108" s="8">
        <f t="shared" si="9"/>
        <v>26.79552</v>
      </c>
      <c r="E108" s="16">
        <v>6.4</v>
      </c>
      <c r="F108" s="8">
        <v>0.8000000000000007</v>
      </c>
      <c r="G108" s="9"/>
      <c r="H108"/>
    </row>
    <row r="109" spans="1:8" ht="15.75">
      <c r="A109" s="4">
        <v>104</v>
      </c>
      <c r="B109" s="8">
        <v>0</v>
      </c>
      <c r="C109" s="17" t="s">
        <v>9</v>
      </c>
      <c r="D109" s="8">
        <v>0</v>
      </c>
      <c r="E109" s="17" t="s">
        <v>9</v>
      </c>
      <c r="F109" s="8"/>
      <c r="G109" s="9">
        <v>0.89325</v>
      </c>
      <c r="H109"/>
    </row>
    <row r="110" spans="1:8" ht="15.75">
      <c r="A110" s="4">
        <v>105</v>
      </c>
      <c r="B110" s="8">
        <v>0</v>
      </c>
      <c r="C110" s="17" t="s">
        <v>9</v>
      </c>
      <c r="D110" s="8">
        <v>0</v>
      </c>
      <c r="E110" s="17" t="s">
        <v>9</v>
      </c>
      <c r="F110" s="8"/>
      <c r="G110" s="9">
        <v>1.46025</v>
      </c>
      <c r="H110"/>
    </row>
    <row r="111" spans="1:8" ht="15.75">
      <c r="A111" s="4">
        <v>106</v>
      </c>
      <c r="B111" s="8">
        <f>C111*4.1868</f>
        <v>12.204521999999999</v>
      </c>
      <c r="C111" s="16">
        <v>2.915</v>
      </c>
      <c r="D111" s="8">
        <f>E111*4.1868</f>
        <v>12.204521999999999</v>
      </c>
      <c r="E111" s="16">
        <v>2.915</v>
      </c>
      <c r="F111" s="8">
        <v>0</v>
      </c>
      <c r="G111" s="9"/>
      <c r="H111"/>
    </row>
    <row r="112" spans="1:8" ht="15.75">
      <c r="A112" s="4">
        <v>107</v>
      </c>
      <c r="B112" s="8">
        <f>C112*4.1868</f>
        <v>33.91308</v>
      </c>
      <c r="C112" s="16">
        <v>8.1</v>
      </c>
      <c r="D112" s="8">
        <f>E112*4.1868</f>
        <v>38.518559999999994</v>
      </c>
      <c r="E112" s="16">
        <v>9.2</v>
      </c>
      <c r="F112" s="8">
        <v>1.0999999999999996</v>
      </c>
      <c r="G112" s="9"/>
      <c r="H112"/>
    </row>
    <row r="113" spans="1:8" ht="15.75">
      <c r="A113" s="4">
        <v>108</v>
      </c>
      <c r="B113" s="8">
        <v>0</v>
      </c>
      <c r="C113" s="17" t="s">
        <v>9</v>
      </c>
      <c r="D113" s="8">
        <v>0</v>
      </c>
      <c r="E113" s="17" t="s">
        <v>9</v>
      </c>
      <c r="F113" s="8"/>
      <c r="G113" s="9">
        <v>1.3455</v>
      </c>
      <c r="H113"/>
    </row>
    <row r="114" spans="1:8" ht="15.75">
      <c r="A114" s="4">
        <v>109</v>
      </c>
      <c r="B114" s="8">
        <f>C114*4.1868</f>
        <v>19.070874</v>
      </c>
      <c r="C114" s="16">
        <v>4.555</v>
      </c>
      <c r="D114" s="8">
        <f>E114*4.1868</f>
        <v>21.3610536</v>
      </c>
      <c r="E114" s="16">
        <v>5.102</v>
      </c>
      <c r="F114" s="8">
        <v>0.5470000000000006</v>
      </c>
      <c r="G114" s="9"/>
      <c r="H114"/>
    </row>
    <row r="115" spans="1:8" ht="15.75">
      <c r="A115" s="4">
        <v>110</v>
      </c>
      <c r="B115" s="8">
        <v>0</v>
      </c>
      <c r="C115" s="17">
        <v>0</v>
      </c>
      <c r="D115" s="8">
        <v>0</v>
      </c>
      <c r="E115" s="17">
        <v>0</v>
      </c>
      <c r="F115" s="8">
        <v>0</v>
      </c>
      <c r="G115" s="9"/>
      <c r="H115"/>
    </row>
    <row r="116" spans="1:8" ht="15.75">
      <c r="A116" s="4">
        <v>111</v>
      </c>
      <c r="B116" s="8">
        <v>0</v>
      </c>
      <c r="C116" s="17" t="s">
        <v>9</v>
      </c>
      <c r="D116" s="8">
        <v>0</v>
      </c>
      <c r="E116" s="17" t="s">
        <v>9</v>
      </c>
      <c r="F116" s="8"/>
      <c r="G116" s="9">
        <v>0.9877499999999999</v>
      </c>
      <c r="H116"/>
    </row>
    <row r="117" spans="1:8" ht="15.75">
      <c r="A117" s="4">
        <v>112</v>
      </c>
      <c r="B117" s="8">
        <f>C117*4.1868</f>
        <v>2.114334</v>
      </c>
      <c r="C117" s="16">
        <v>0.505</v>
      </c>
      <c r="D117" s="8">
        <f>E117*4.1868</f>
        <v>2.114334</v>
      </c>
      <c r="E117" s="16">
        <v>0.505</v>
      </c>
      <c r="F117" s="8">
        <v>0</v>
      </c>
      <c r="G117" s="9"/>
      <c r="H117"/>
    </row>
    <row r="118" spans="1:8" ht="15.75">
      <c r="A118" s="4">
        <v>113</v>
      </c>
      <c r="B118" s="8">
        <v>0</v>
      </c>
      <c r="C118" s="17">
        <v>1.8585</v>
      </c>
      <c r="D118" s="8">
        <v>0</v>
      </c>
      <c r="E118" s="17">
        <v>2.5744</v>
      </c>
      <c r="F118" s="8">
        <v>0.7149999999999999</v>
      </c>
      <c r="G118" s="9"/>
      <c r="H118"/>
    </row>
    <row r="119" spans="1:8" ht="15.75">
      <c r="A119" s="4">
        <v>114</v>
      </c>
      <c r="B119" s="8">
        <f>C119*4.1868</f>
        <v>9.21096</v>
      </c>
      <c r="C119" s="16">
        <v>2.2</v>
      </c>
      <c r="D119" s="8">
        <f>E119*4.1868</f>
        <v>15.07248</v>
      </c>
      <c r="E119" s="16">
        <v>3.6</v>
      </c>
      <c r="F119" s="8">
        <v>1.4</v>
      </c>
      <c r="G119" s="9"/>
      <c r="H119"/>
    </row>
    <row r="120" spans="1:8" ht="15.75">
      <c r="A120" s="4">
        <v>115</v>
      </c>
      <c r="B120" s="8">
        <f>C120*4.1868</f>
        <v>9.6380136</v>
      </c>
      <c r="C120" s="16">
        <v>2.302</v>
      </c>
      <c r="D120" s="8">
        <f>E120*4.1868</f>
        <v>10.341396</v>
      </c>
      <c r="E120" s="16">
        <v>2.47</v>
      </c>
      <c r="F120" s="8">
        <v>0.16800000000000015</v>
      </c>
      <c r="G120" s="9"/>
      <c r="H120"/>
    </row>
    <row r="121" spans="1:8" ht="15.75">
      <c r="A121" s="4">
        <v>116</v>
      </c>
      <c r="B121" s="8">
        <f>C121*4.1868</f>
        <v>130.28</v>
      </c>
      <c r="C121" s="16">
        <f>130.28/4.1868</f>
        <v>31.11684341263017</v>
      </c>
      <c r="D121" s="8">
        <f>E121*4.1868</f>
        <v>130.28</v>
      </c>
      <c r="E121" s="16">
        <f>130.28/4.1868</f>
        <v>31.11684341263017</v>
      </c>
      <c r="F121" s="8">
        <v>0</v>
      </c>
      <c r="G121" s="9"/>
      <c r="H121"/>
    </row>
    <row r="122" spans="1:8" ht="15.75">
      <c r="A122" s="4">
        <v>117</v>
      </c>
      <c r="B122" s="8">
        <f>C122*4.1868</f>
        <v>44.8071336</v>
      </c>
      <c r="C122" s="16">
        <v>10.702</v>
      </c>
      <c r="D122" s="8">
        <f>E122*4.1868</f>
        <v>49.2346746</v>
      </c>
      <c r="E122" s="16">
        <v>11.7595</v>
      </c>
      <c r="F122" s="8">
        <v>1.0579999999999998</v>
      </c>
      <c r="G122" s="9"/>
      <c r="H122"/>
    </row>
    <row r="123" spans="1:8" ht="15.75">
      <c r="A123" s="4">
        <v>118</v>
      </c>
      <c r="B123" s="8">
        <v>0</v>
      </c>
      <c r="C123" s="17" t="s">
        <v>9</v>
      </c>
      <c r="D123" s="8">
        <v>0</v>
      </c>
      <c r="E123" s="17" t="s">
        <v>9</v>
      </c>
      <c r="F123" s="8"/>
      <c r="G123" s="9">
        <v>0.855</v>
      </c>
      <c r="H123"/>
    </row>
    <row r="124" spans="1:8" ht="15.75">
      <c r="A124" s="4">
        <v>119</v>
      </c>
      <c r="B124" s="8">
        <f>C124*4.1868</f>
        <v>0.11855256380712</v>
      </c>
      <c r="C124" s="16">
        <f>32.933*0.0008598</f>
        <v>0.0283157934</v>
      </c>
      <c r="D124" s="8">
        <f>E124*4.1868</f>
        <v>0.13059033058727998</v>
      </c>
      <c r="E124" s="16">
        <f>36.277*0.0008598</f>
        <v>0.0311909646</v>
      </c>
      <c r="F124" s="8">
        <v>0.0029999999999999996</v>
      </c>
      <c r="G124" s="9"/>
      <c r="H124"/>
    </row>
    <row r="125" spans="1:8" ht="15.75">
      <c r="A125" s="4">
        <v>120</v>
      </c>
      <c r="B125" s="8">
        <v>0</v>
      </c>
      <c r="C125" s="17" t="s">
        <v>9</v>
      </c>
      <c r="D125" s="8">
        <v>0</v>
      </c>
      <c r="E125" s="17" t="s">
        <v>9</v>
      </c>
      <c r="F125" s="8"/>
      <c r="G125" s="9">
        <v>0.99225</v>
      </c>
      <c r="H125"/>
    </row>
    <row r="126" spans="1:8" ht="15.75">
      <c r="A126" s="4">
        <v>121</v>
      </c>
      <c r="B126" s="8">
        <v>0</v>
      </c>
      <c r="C126" s="17" t="s">
        <v>9</v>
      </c>
      <c r="D126" s="8">
        <v>0</v>
      </c>
      <c r="E126" s="17" t="s">
        <v>9</v>
      </c>
      <c r="F126" s="8"/>
      <c r="G126" s="9">
        <v>0.89325</v>
      </c>
      <c r="H126"/>
    </row>
    <row r="127" spans="1:8" ht="15.75">
      <c r="A127" s="4">
        <v>122</v>
      </c>
      <c r="B127" s="8">
        <f>C127*4.1868</f>
        <v>2.68834428</v>
      </c>
      <c r="C127" s="16">
        <v>0.6421</v>
      </c>
      <c r="D127" s="8">
        <f>E127*4.1868</f>
        <v>3.9929511599999996</v>
      </c>
      <c r="E127" s="16">
        <v>0.9537</v>
      </c>
      <c r="F127" s="8">
        <v>0.312</v>
      </c>
      <c r="G127" s="9"/>
      <c r="H127"/>
    </row>
    <row r="128" spans="1:8" ht="15.75">
      <c r="A128" s="4">
        <v>123</v>
      </c>
      <c r="B128" s="8">
        <v>0</v>
      </c>
      <c r="C128" s="17" t="s">
        <v>9</v>
      </c>
      <c r="D128" s="8">
        <v>0</v>
      </c>
      <c r="E128" s="17" t="s">
        <v>9</v>
      </c>
      <c r="F128" s="8"/>
      <c r="G128" s="9">
        <v>1.4534999999999998</v>
      </c>
      <c r="H128"/>
    </row>
    <row r="129" spans="1:8" ht="15.75">
      <c r="A129" s="4">
        <v>124</v>
      </c>
      <c r="B129" s="8">
        <f>C129*4.1868</f>
        <v>18.977</v>
      </c>
      <c r="C129" s="16">
        <f>18.977/4.1868</f>
        <v>4.53257858029999</v>
      </c>
      <c r="D129" s="8">
        <f>E129*4.1868</f>
        <v>21.622</v>
      </c>
      <c r="E129" s="16">
        <f>21.622/4.1868</f>
        <v>5.164325976879717</v>
      </c>
      <c r="F129" s="8">
        <v>0.6309999999999993</v>
      </c>
      <c r="G129" s="9"/>
      <c r="H129"/>
    </row>
    <row r="130" spans="1:8" ht="15.75">
      <c r="A130" s="4">
        <v>125</v>
      </c>
      <c r="B130" s="8">
        <f>C130*4.1868</f>
        <v>29.3076</v>
      </c>
      <c r="C130" s="16">
        <v>7</v>
      </c>
      <c r="D130" s="8">
        <f>E130*4.1868</f>
        <v>32.23836</v>
      </c>
      <c r="E130" s="16">
        <v>7.7</v>
      </c>
      <c r="F130" s="8">
        <v>0.7000000000000002</v>
      </c>
      <c r="G130" s="9"/>
      <c r="H130"/>
    </row>
    <row r="131" spans="1:8" ht="15.75">
      <c r="A131" s="4">
        <v>126</v>
      </c>
      <c r="B131" s="8">
        <f>C131*4.1868</f>
        <v>71.822</v>
      </c>
      <c r="C131" s="17">
        <f>71.822/4.1868</f>
        <v>17.154389987580014</v>
      </c>
      <c r="D131" s="8">
        <f>E131*4.1868</f>
        <v>78.343</v>
      </c>
      <c r="E131" s="17">
        <f>78.343/4.1868</f>
        <v>18.711904079487915</v>
      </c>
      <c r="F131" s="8">
        <v>1.5579999999999998</v>
      </c>
      <c r="G131" s="9"/>
      <c r="H131"/>
    </row>
    <row r="132" spans="1:8" ht="15.75">
      <c r="A132" s="4">
        <v>127</v>
      </c>
      <c r="B132" s="8">
        <v>0</v>
      </c>
      <c r="C132" s="17" t="s">
        <v>9</v>
      </c>
      <c r="D132" s="8">
        <v>0</v>
      </c>
      <c r="E132" s="17" t="s">
        <v>9</v>
      </c>
      <c r="F132" s="8"/>
      <c r="G132" s="9">
        <v>0.8504999999999999</v>
      </c>
      <c r="H132"/>
    </row>
    <row r="133" spans="1:8" ht="15.75">
      <c r="A133" s="4">
        <v>128</v>
      </c>
      <c r="B133" s="8">
        <v>0</v>
      </c>
      <c r="C133" s="17" t="s">
        <v>9</v>
      </c>
      <c r="D133" s="8">
        <v>0</v>
      </c>
      <c r="E133" s="17" t="s">
        <v>9</v>
      </c>
      <c r="F133" s="8"/>
      <c r="G133" s="9">
        <v>0.891</v>
      </c>
      <c r="H133"/>
    </row>
    <row r="134" spans="1:8" ht="15.75">
      <c r="A134" s="4">
        <v>129</v>
      </c>
      <c r="B134" s="8">
        <v>0</v>
      </c>
      <c r="C134" s="17" t="s">
        <v>9</v>
      </c>
      <c r="D134" s="8">
        <v>0</v>
      </c>
      <c r="E134" s="17" t="s">
        <v>9</v>
      </c>
      <c r="F134" s="8"/>
      <c r="G134" s="9">
        <v>0.9877499999999999</v>
      </c>
      <c r="H134"/>
    </row>
    <row r="135" spans="1:8" ht="15.75">
      <c r="A135" s="4">
        <v>130</v>
      </c>
      <c r="B135" s="8">
        <f>C135*4.1868</f>
        <v>13.816439999999998</v>
      </c>
      <c r="C135" s="16">
        <v>3.3</v>
      </c>
      <c r="D135" s="8">
        <f>E135*4.1868</f>
        <v>17.58456</v>
      </c>
      <c r="E135" s="16">
        <v>4.2</v>
      </c>
      <c r="F135" s="8">
        <v>0.9000000000000005</v>
      </c>
      <c r="G135" s="9"/>
      <c r="H135"/>
    </row>
    <row r="136" spans="1:8" ht="15.75">
      <c r="A136" s="4">
        <v>131</v>
      </c>
      <c r="B136" s="8">
        <f>C136*4.1868</f>
        <v>8.1893808</v>
      </c>
      <c r="C136" s="16">
        <v>1.956</v>
      </c>
      <c r="D136" s="8">
        <f>E136*4.1868</f>
        <v>8.206128</v>
      </c>
      <c r="E136" s="16">
        <v>1.96</v>
      </c>
      <c r="F136" s="8">
        <v>0.0040000000000000036</v>
      </c>
      <c r="G136" s="9"/>
      <c r="H136"/>
    </row>
    <row r="137" spans="1:8" ht="15.75">
      <c r="A137" s="4">
        <v>132</v>
      </c>
      <c r="B137" s="8">
        <f>C137*4.1868</f>
        <v>8.79228</v>
      </c>
      <c r="C137" s="16">
        <v>2.1</v>
      </c>
      <c r="D137" s="8">
        <f>E137*4.1868</f>
        <v>10.466999999999999</v>
      </c>
      <c r="E137" s="16">
        <v>2.5</v>
      </c>
      <c r="F137" s="8">
        <v>0.3999999999999999</v>
      </c>
      <c r="G137" s="9"/>
      <c r="H137"/>
    </row>
    <row r="138" spans="1:8" ht="15.75">
      <c r="A138" s="4">
        <v>133</v>
      </c>
      <c r="B138" s="8">
        <f>C138*4.1868</f>
        <v>9.051861599999999</v>
      </c>
      <c r="C138" s="16">
        <v>2.162</v>
      </c>
      <c r="D138" s="8">
        <f>E138*4.1868</f>
        <v>17.0486496</v>
      </c>
      <c r="E138" s="16">
        <v>4.072</v>
      </c>
      <c r="F138" s="8">
        <v>1.9100000000000001</v>
      </c>
      <c r="G138" s="9"/>
      <c r="H138"/>
    </row>
    <row r="139" spans="1:8" ht="15.75">
      <c r="A139" s="4">
        <v>134</v>
      </c>
      <c r="B139" s="8">
        <f>C139*4.1868</f>
        <v>37.555596</v>
      </c>
      <c r="C139" s="16">
        <v>8.97</v>
      </c>
      <c r="D139" s="8">
        <f>E139*4.1868</f>
        <v>41.428385999999996</v>
      </c>
      <c r="E139" s="16">
        <v>9.895</v>
      </c>
      <c r="F139" s="8">
        <v>0.9249999999999989</v>
      </c>
      <c r="G139" s="9"/>
      <c r="H139"/>
    </row>
    <row r="140" spans="1:8" ht="15.75">
      <c r="A140" s="4">
        <v>135</v>
      </c>
      <c r="B140" s="8">
        <v>0</v>
      </c>
      <c r="C140" s="17" t="s">
        <v>9</v>
      </c>
      <c r="D140" s="8">
        <v>0</v>
      </c>
      <c r="E140" s="17" t="s">
        <v>9</v>
      </c>
      <c r="F140" s="8"/>
      <c r="G140" s="9">
        <v>1.35225</v>
      </c>
      <c r="H140"/>
    </row>
    <row r="141" spans="1:8" ht="15.75">
      <c r="A141" s="4">
        <v>136</v>
      </c>
      <c r="B141" s="8">
        <f aca="true" t="shared" si="10" ref="B141:B147">C141*4.1868</f>
        <v>19.67796</v>
      </c>
      <c r="C141" s="16">
        <v>4.7</v>
      </c>
      <c r="D141" s="8">
        <f aca="true" t="shared" si="11" ref="D141:D147">E141*4.1868</f>
        <v>21.77136</v>
      </c>
      <c r="E141" s="16">
        <v>5.2</v>
      </c>
      <c r="F141" s="8">
        <v>0.5</v>
      </c>
      <c r="G141" s="9"/>
      <c r="H141"/>
    </row>
    <row r="142" spans="1:8" ht="15.75">
      <c r="A142" s="4">
        <v>137</v>
      </c>
      <c r="B142" s="8">
        <f t="shared" si="10"/>
        <v>46.322755199999996</v>
      </c>
      <c r="C142" s="16">
        <v>11.064</v>
      </c>
      <c r="D142" s="8">
        <f t="shared" si="11"/>
        <v>50.6309724</v>
      </c>
      <c r="E142" s="16">
        <v>12.093</v>
      </c>
      <c r="F142" s="8">
        <v>1.029</v>
      </c>
      <c r="G142" s="9"/>
      <c r="H142"/>
    </row>
    <row r="143" spans="1:8" ht="15.75">
      <c r="A143" s="4">
        <v>138</v>
      </c>
      <c r="B143" s="8">
        <f t="shared" si="10"/>
        <v>2.93076</v>
      </c>
      <c r="C143" s="16">
        <v>0.7</v>
      </c>
      <c r="D143" s="8">
        <f t="shared" si="11"/>
        <v>3.76812</v>
      </c>
      <c r="E143" s="16">
        <v>0.9</v>
      </c>
      <c r="F143" s="8">
        <v>0.20000000000000007</v>
      </c>
      <c r="G143" s="9"/>
      <c r="H143"/>
    </row>
    <row r="144" spans="1:8" ht="15.75">
      <c r="A144" s="4">
        <v>139</v>
      </c>
      <c r="B144" s="8">
        <f t="shared" si="10"/>
        <v>12.14172</v>
      </c>
      <c r="C144" s="16">
        <v>2.9</v>
      </c>
      <c r="D144" s="8">
        <f t="shared" si="11"/>
        <v>15.07248</v>
      </c>
      <c r="E144" s="16">
        <v>3.6</v>
      </c>
      <c r="F144" s="8">
        <v>0.7000000000000002</v>
      </c>
      <c r="G144" s="9"/>
      <c r="H144"/>
    </row>
    <row r="145" spans="1:8" ht="15.75">
      <c r="A145" s="4">
        <v>140</v>
      </c>
      <c r="B145" s="8">
        <f t="shared" si="10"/>
        <v>13.866681599999998</v>
      </c>
      <c r="C145" s="16">
        <v>3.312</v>
      </c>
      <c r="D145" s="8">
        <f t="shared" si="11"/>
        <v>16.40011428</v>
      </c>
      <c r="E145" s="16">
        <v>3.9171</v>
      </c>
      <c r="F145" s="8">
        <v>0.605</v>
      </c>
      <c r="G145" s="9"/>
      <c r="H145"/>
    </row>
    <row r="146" spans="1:8" ht="15.75">
      <c r="A146" s="4">
        <v>141</v>
      </c>
      <c r="B146" s="8">
        <f t="shared" si="10"/>
        <v>52.1298468</v>
      </c>
      <c r="C146" s="16">
        <v>12.451</v>
      </c>
      <c r="D146" s="8">
        <f t="shared" si="11"/>
        <v>55.6593192</v>
      </c>
      <c r="E146" s="16">
        <v>13.294</v>
      </c>
      <c r="F146" s="8">
        <v>0.843</v>
      </c>
      <c r="G146" s="9"/>
      <c r="H146"/>
    </row>
    <row r="147" spans="1:8" ht="15.75">
      <c r="A147" s="4">
        <v>142</v>
      </c>
      <c r="B147" s="8">
        <f t="shared" si="10"/>
        <v>7.9549199999999995</v>
      </c>
      <c r="C147" s="16">
        <v>1.9</v>
      </c>
      <c r="D147" s="8">
        <f t="shared" si="11"/>
        <v>9.21096</v>
      </c>
      <c r="E147" s="16">
        <v>2.2</v>
      </c>
      <c r="F147" s="8">
        <v>0.30000000000000027</v>
      </c>
      <c r="G147" s="9"/>
      <c r="H147"/>
    </row>
    <row r="148" spans="1:8" ht="15.75">
      <c r="A148" s="4">
        <v>143</v>
      </c>
      <c r="B148" s="8">
        <v>0</v>
      </c>
      <c r="C148" s="16" t="s">
        <v>10</v>
      </c>
      <c r="D148" s="8">
        <v>0</v>
      </c>
      <c r="E148" s="16" t="s">
        <v>10</v>
      </c>
      <c r="F148" s="8"/>
      <c r="G148" s="9">
        <v>1.2555</v>
      </c>
      <c r="H148"/>
    </row>
    <row r="149" spans="1:8" ht="15.75">
      <c r="A149" s="4">
        <v>144</v>
      </c>
      <c r="B149" s="8">
        <v>0</v>
      </c>
      <c r="C149" s="17" t="s">
        <v>9</v>
      </c>
      <c r="D149" s="8">
        <v>0</v>
      </c>
      <c r="E149" s="17" t="s">
        <v>9</v>
      </c>
      <c r="F149" s="8"/>
      <c r="G149" s="9">
        <v>1.34775</v>
      </c>
      <c r="H149"/>
    </row>
    <row r="150" spans="1:8" ht="15.75">
      <c r="A150" s="4">
        <v>145</v>
      </c>
      <c r="B150" s="8">
        <f>C150*4.1868</f>
        <v>41.176759319999995</v>
      </c>
      <c r="C150" s="22">
        <v>9.8349</v>
      </c>
      <c r="D150" s="8">
        <f>E150*4.1868</f>
        <v>41.176759319999995</v>
      </c>
      <c r="E150" s="22">
        <v>9.8349</v>
      </c>
      <c r="F150" s="8">
        <v>0</v>
      </c>
      <c r="G150" s="9"/>
      <c r="H150"/>
    </row>
    <row r="151" spans="1:8" ht="15.75">
      <c r="A151" s="4">
        <v>146</v>
      </c>
      <c r="B151" s="8">
        <f>C151*4.1868</f>
        <v>31.7736252</v>
      </c>
      <c r="C151" s="22">
        <v>7.589</v>
      </c>
      <c r="D151" s="8">
        <f>E151*4.1868</f>
        <v>34.4657376</v>
      </c>
      <c r="E151" s="22">
        <v>8.232</v>
      </c>
      <c r="F151" s="8">
        <v>0.6429999999999988</v>
      </c>
      <c r="G151" s="9"/>
      <c r="H151"/>
    </row>
    <row r="152" spans="1:8" ht="15.75">
      <c r="A152" s="4">
        <v>147</v>
      </c>
      <c r="B152" s="8">
        <v>0</v>
      </c>
      <c r="C152" s="17" t="s">
        <v>9</v>
      </c>
      <c r="D152" s="8">
        <v>0</v>
      </c>
      <c r="E152" s="17" t="s">
        <v>9</v>
      </c>
      <c r="F152" s="8"/>
      <c r="G152" s="9">
        <v>0.99225</v>
      </c>
      <c r="H152"/>
    </row>
    <row r="153" spans="1:8" ht="15.75">
      <c r="A153" s="4">
        <v>148</v>
      </c>
      <c r="B153" s="8">
        <f>C153*4.1868</f>
        <v>19.67796</v>
      </c>
      <c r="C153" s="23">
        <v>4.7</v>
      </c>
      <c r="D153" s="8">
        <f>E153*4.1868</f>
        <v>22.19004</v>
      </c>
      <c r="E153" s="23">
        <v>5.3</v>
      </c>
      <c r="F153" s="8">
        <v>0.5999999999999996</v>
      </c>
      <c r="G153" s="9"/>
      <c r="H153"/>
    </row>
    <row r="154" spans="1:8" ht="15.75">
      <c r="A154" s="4">
        <v>149</v>
      </c>
      <c r="B154" s="8">
        <v>0</v>
      </c>
      <c r="C154" s="17" t="s">
        <v>9</v>
      </c>
      <c r="D154" s="8">
        <v>0</v>
      </c>
      <c r="E154" s="17" t="s">
        <v>9</v>
      </c>
      <c r="F154" s="8"/>
      <c r="G154" s="9">
        <v>0.8977499999999998</v>
      </c>
      <c r="H154"/>
    </row>
    <row r="155" spans="1:8" ht="15.75">
      <c r="A155" s="4">
        <v>150</v>
      </c>
      <c r="B155" s="8">
        <f>C155*4.1868</f>
        <v>0</v>
      </c>
      <c r="C155" s="21">
        <v>0</v>
      </c>
      <c r="D155" s="8">
        <v>0</v>
      </c>
      <c r="E155" s="21">
        <v>1.18</v>
      </c>
      <c r="F155" s="8">
        <v>1.18</v>
      </c>
      <c r="G155" s="9"/>
      <c r="H155"/>
    </row>
    <row r="156" spans="1:8" ht="15.75">
      <c r="A156" s="4">
        <v>151</v>
      </c>
      <c r="B156" s="8">
        <v>0</v>
      </c>
      <c r="C156" s="17" t="s">
        <v>9</v>
      </c>
      <c r="D156" s="8">
        <v>0</v>
      </c>
      <c r="E156" s="17" t="s">
        <v>9</v>
      </c>
      <c r="F156" s="8"/>
      <c r="G156" s="9">
        <v>0.819</v>
      </c>
      <c r="H156"/>
    </row>
    <row r="157" spans="1:8" ht="15.75">
      <c r="A157" s="4">
        <v>152</v>
      </c>
      <c r="B157" s="8">
        <f>C157*4.1868</f>
        <v>108.562</v>
      </c>
      <c r="C157" s="18">
        <f>108.562/4.1868</f>
        <v>25.929588229674213</v>
      </c>
      <c r="D157" s="8">
        <f>E157*4.1868</f>
        <v>111.218</v>
      </c>
      <c r="E157" s="18">
        <f>111.218/4.1868</f>
        <v>26.563962931116844</v>
      </c>
      <c r="F157" s="8">
        <v>0.6340000000000003</v>
      </c>
      <c r="G157" s="9"/>
      <c r="H157"/>
    </row>
    <row r="158" spans="1:9" ht="15.75">
      <c r="A158" s="24" t="s">
        <v>11</v>
      </c>
      <c r="B158" s="24"/>
      <c r="C158" s="4">
        <v>2049.72</v>
      </c>
      <c r="D158" s="4"/>
      <c r="E158" s="4">
        <v>2160.45</v>
      </c>
      <c r="F158" s="33">
        <v>110.73</v>
      </c>
      <c r="G158" s="33"/>
      <c r="I158" s="3"/>
    </row>
    <row r="159" spans="1:7" ht="15.75">
      <c r="A159" s="10" t="s">
        <v>12</v>
      </c>
      <c r="B159" s="10"/>
      <c r="C159" s="11"/>
      <c r="D159" s="10"/>
      <c r="E159" s="11"/>
      <c r="F159" s="34">
        <f>SUM(F6:F157)</f>
        <v>71.79100000000001</v>
      </c>
      <c r="G159" s="34"/>
    </row>
    <row r="160" spans="1:7" ht="15.75">
      <c r="A160" s="12" t="s">
        <v>13</v>
      </c>
      <c r="B160" s="13"/>
      <c r="C160" s="14"/>
      <c r="D160" s="13"/>
      <c r="E160" s="15"/>
      <c r="F160" s="34">
        <v>33.575</v>
      </c>
      <c r="G160" s="34"/>
    </row>
    <row r="161" spans="1:9" ht="15.75">
      <c r="A161" s="31" t="s">
        <v>14</v>
      </c>
      <c r="B161" s="31"/>
      <c r="C161" s="31"/>
      <c r="D161" s="31"/>
      <c r="E161" s="31"/>
      <c r="F161" s="35">
        <f>F158-F159-F160</f>
        <v>5.36399999999999</v>
      </c>
      <c r="G161" s="35"/>
      <c r="I161" s="3"/>
    </row>
    <row r="162" spans="1:7" ht="15.75">
      <c r="A162" s="31" t="s">
        <v>15</v>
      </c>
      <c r="B162" s="31"/>
      <c r="C162" s="31"/>
      <c r="D162" s="31"/>
      <c r="E162" s="31"/>
      <c r="F162" s="32">
        <f>F161/7541.5</f>
        <v>0.0007112643373334204</v>
      </c>
      <c r="G162" s="32"/>
    </row>
  </sheetData>
  <sheetProtection selectLockedCells="1" selectUnlockedCells="1"/>
  <mergeCells count="16">
    <mergeCell ref="A162:E162"/>
    <mergeCell ref="F162:G162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2021-02-17T10:52:41Z</dcterms:modified>
  <cp:category/>
  <cp:version/>
  <cp:contentType/>
  <cp:contentStatus/>
</cp:coreProperties>
</file>