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Шумилова 8" sheetId="1" r:id="rId1"/>
  </sheets>
  <definedNames/>
  <calcPr fullCalcOnLoad="1"/>
</workbook>
</file>

<file path=xl/sharedStrings.xml><?xml version="1.0" encoding="utf-8"?>
<sst xmlns="http://schemas.openxmlformats.org/spreadsheetml/2006/main" count="68" uniqueCount="19">
  <si>
    <t>Показания приборов учета отопления за МАРТ  2020 г по адресу: г.Белгород ул.Шумилова д.8</t>
  </si>
  <si>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</si>
  <si>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</si>
  <si>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</si>
  <si>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</si>
  <si>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</si>
  <si>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</si>
  <si>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</si>
  <si>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</si>
  <si>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</si>
  <si>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26.02.2020.  0:00:00</t>
  </si>
  <si>
    <t>25.03.2020. 0:00:00</t>
  </si>
  <si>
    <t>н/п</t>
  </si>
  <si>
    <t>н/р</t>
  </si>
  <si>
    <t>Расход по ОДПУ</t>
  </si>
  <si>
    <t>Расход по ИПУ</t>
  </si>
  <si>
    <t>Корректировка</t>
  </si>
  <si>
    <t>Расход на ОДН</t>
  </si>
  <si>
    <t>ОДН на 1 м2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</si>
</sst>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"/>
    <numFmt numFmtId="167" formatCode="0.0000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2" fillId="0" borderId="0" xfId="0" applyNumberFormat="1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6" fontId="7" fillId="2" borderId="3" xfId="0" applyNumberFormat="1" applyFont="1" applyFill="1" applyBorder="1" applyAlignment="1">
      <alignment/>
    </xf>
    <xf numFmtId="165" fontId="5" fillId="2" borderId="3" xfId="0" applyNumberFormat="1" applyFont="1" applyFill="1" applyBorder="1" applyAlignment="1">
      <alignment horizontal="center"/>
    </xf>
    <xf numFmtId="164" fontId="4" fillId="0" borderId="2" xfId="0" applyFont="1" applyBorder="1" applyAlignment="1">
      <alignment horizontal="left" vertical="center"/>
    </xf>
    <xf numFmtId="165" fontId="4" fillId="3" borderId="2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4" fillId="2" borderId="2" xfId="0" applyFont="1" applyFill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120" zoomScaleNormal="120" workbookViewId="0" topLeftCell="A1">
      <pane xSplit="1" ySplit="5" topLeftCell="C27" activePane="bottomRight" state="frozen"/>
      <selection pane="topLeft" activeCell="A1" sqref="A1"/>
      <selection pane="topRight" activeCell="C1" sqref="C1"/>
      <selection pane="bottomLeft" activeCell="A27" sqref="A27"/>
      <selection pane="bottomRight" activeCell="F28" sqref="F28"/>
    </sheetView>
  </sheetViews>
  <sheetFormatPr defaultColWidth="9.140625" defaultRowHeight="15"/>
  <cols>
    <col min="1" max="1" width="10.57421875" style="0" customWidth="1"/>
    <col min="2" max="2" width="19.7109375" style="0" customWidth="1"/>
    <col min="3" max="3" width="18.00390625" style="1" customWidth="1"/>
    <col min="4" max="4" width="20.421875" style="0" customWidth="1"/>
    <col min="5" max="5" width="19.28125" style="1" customWidth="1"/>
    <col min="6" max="6" width="17.28125" style="0" customWidth="1"/>
    <col min="7" max="7" width="12.7109375" style="2" customWidth="1"/>
  </cols>
  <sheetData>
    <row r="1" spans="1:6" ht="48.75" customHeight="1">
      <c r="A1" s="3" t="s">
        <v>0</v>
      </c>
      <c r="B1" s="3"/>
      <c r="C1" s="3"/>
      <c r="D1" s="3"/>
      <c r="E1" s="3"/>
      <c r="F1" s="3"/>
    </row>
    <row r="2" spans="1:7" ht="17.25" customHeight="1">
      <c r="A2" s="4" t="s">
        <v>1</v>
      </c>
      <c r="B2" s="5" t="s">
        <v>2</v>
      </c>
      <c r="C2" s="5"/>
      <c r="D2" s="5"/>
      <c r="E2" s="5"/>
      <c r="F2" s="5"/>
      <c r="G2" s="5"/>
    </row>
    <row r="3" spans="1:7" ht="16.5" customHeight="1">
      <c r="A3" s="4"/>
      <c r="B3" s="6" t="s">
        <v>3</v>
      </c>
      <c r="C3" s="6"/>
      <c r="D3" s="6" t="s">
        <v>4</v>
      </c>
      <c r="E3" s="6"/>
      <c r="F3" s="4" t="s">
        <v>5</v>
      </c>
      <c r="G3" s="7" t="s">
        <v>6</v>
      </c>
    </row>
    <row r="4" spans="1:7" ht="18.75" customHeight="1">
      <c r="A4" s="4"/>
      <c r="B4" s="8" t="s">
        <v>7</v>
      </c>
      <c r="C4" s="9" t="s">
        <v>8</v>
      </c>
      <c r="D4" s="6" t="s">
        <v>9</v>
      </c>
      <c r="E4" s="9" t="s">
        <v>8</v>
      </c>
      <c r="F4" s="4"/>
      <c r="G4" s="7"/>
    </row>
    <row r="5" spans="1:7" ht="34.5" customHeight="1">
      <c r="A5" s="4"/>
      <c r="B5" s="9" t="s">
        <v>10</v>
      </c>
      <c r="C5" s="9"/>
      <c r="D5" s="9" t="s">
        <v>11</v>
      </c>
      <c r="E5" s="9"/>
      <c r="F5" s="4"/>
      <c r="G5" s="7"/>
    </row>
    <row r="6" spans="1:7" ht="15.75">
      <c r="A6" s="5">
        <v>1</v>
      </c>
      <c r="B6" s="10">
        <f aca="true" t="shared" si="0" ref="B6:B10">C6*4.1868</f>
        <v>56.10312</v>
      </c>
      <c r="C6" s="11">
        <v>13.4</v>
      </c>
      <c r="D6" s="10">
        <f aca="true" t="shared" si="1" ref="D6:D10">E6*4.1868</f>
        <v>58.6152</v>
      </c>
      <c r="E6" s="11">
        <v>14</v>
      </c>
      <c r="F6" s="10">
        <f aca="true" t="shared" si="2" ref="F6:F10">E6-C6</f>
        <v>0.5999999999999996</v>
      </c>
      <c r="G6" s="12"/>
    </row>
    <row r="7" spans="1:7" ht="15.75">
      <c r="A7" s="5">
        <v>2</v>
      </c>
      <c r="B7" s="10">
        <f t="shared" si="0"/>
        <v>25.457</v>
      </c>
      <c r="C7" s="11">
        <f>25.457/4.1868</f>
        <v>6.080299990446164</v>
      </c>
      <c r="D7" s="10">
        <f t="shared" si="1"/>
        <v>26.325</v>
      </c>
      <c r="E7" s="11">
        <f>26.325/4.1868</f>
        <v>6.287618228718831</v>
      </c>
      <c r="F7" s="10">
        <f t="shared" si="2"/>
        <v>0.20731823827266638</v>
      </c>
      <c r="G7" s="12"/>
    </row>
    <row r="8" spans="1:7" ht="15.75">
      <c r="A8" s="5">
        <v>3</v>
      </c>
      <c r="B8" s="10">
        <f t="shared" si="0"/>
        <v>66.23559467999999</v>
      </c>
      <c r="C8" s="11">
        <v>15.8201</v>
      </c>
      <c r="D8" s="10">
        <f t="shared" si="1"/>
        <v>68.9084478</v>
      </c>
      <c r="E8" s="11">
        <v>16.4585</v>
      </c>
      <c r="F8" s="10">
        <f t="shared" si="2"/>
        <v>0.6384000000000007</v>
      </c>
      <c r="G8" s="12"/>
    </row>
    <row r="9" spans="1:7" ht="15.75">
      <c r="A9" s="5">
        <v>4</v>
      </c>
      <c r="B9" s="10">
        <f t="shared" si="0"/>
        <v>30.98232</v>
      </c>
      <c r="C9" s="11">
        <v>7.4</v>
      </c>
      <c r="D9" s="10">
        <f t="shared" si="1"/>
        <v>32.23836</v>
      </c>
      <c r="E9" s="11">
        <v>7.7</v>
      </c>
      <c r="F9" s="10">
        <f t="shared" si="2"/>
        <v>0.2999999999999998</v>
      </c>
      <c r="G9" s="12"/>
    </row>
    <row r="10" spans="1:7" ht="15.75">
      <c r="A10" s="5">
        <v>5</v>
      </c>
      <c r="B10" s="10">
        <f t="shared" si="0"/>
        <v>31.819679999999998</v>
      </c>
      <c r="C10" s="11">
        <v>7.6</v>
      </c>
      <c r="D10" s="10">
        <f t="shared" si="1"/>
        <v>34.331759999999996</v>
      </c>
      <c r="E10" s="11">
        <v>8.2</v>
      </c>
      <c r="F10" s="10">
        <f t="shared" si="2"/>
        <v>0.5999999999999996</v>
      </c>
      <c r="G10" s="12"/>
    </row>
    <row r="11" spans="1:7" ht="15.75">
      <c r="A11" s="5">
        <v>6</v>
      </c>
      <c r="B11" s="10">
        <v>0</v>
      </c>
      <c r="C11" s="11" t="s">
        <v>12</v>
      </c>
      <c r="D11" s="10">
        <v>0</v>
      </c>
      <c r="E11" s="11" t="s">
        <v>12</v>
      </c>
      <c r="F11" s="10">
        <v>0</v>
      </c>
      <c r="G11" s="12">
        <v>0.972</v>
      </c>
    </row>
    <row r="12" spans="1:7" ht="15.75">
      <c r="A12" s="5">
        <v>7</v>
      </c>
      <c r="B12" s="10">
        <v>0</v>
      </c>
      <c r="C12" s="11" t="s">
        <v>12</v>
      </c>
      <c r="D12" s="10">
        <v>0</v>
      </c>
      <c r="E12" s="11" t="s">
        <v>12</v>
      </c>
      <c r="F12" s="10">
        <v>0</v>
      </c>
      <c r="G12" s="12">
        <v>0.545</v>
      </c>
    </row>
    <row r="13" spans="1:7" ht="15.75">
      <c r="A13" s="5">
        <v>8</v>
      </c>
      <c r="B13" s="10">
        <f aca="true" t="shared" si="3" ref="B13:B16">C13*4.1868</f>
        <v>174.141</v>
      </c>
      <c r="C13" s="11">
        <f>174.141/4.1868</f>
        <v>41.59286328460877</v>
      </c>
      <c r="D13" s="10">
        <f aca="true" t="shared" si="4" ref="D13:D16">E13*4.1868</f>
        <v>178.44599999999997</v>
      </c>
      <c r="E13" s="11">
        <f>178.446/4.1868</f>
        <v>42.62109486959014</v>
      </c>
      <c r="F13" s="10">
        <f aca="true" t="shared" si="5" ref="F13:F16">E13-C13</f>
        <v>1.02823158498137</v>
      </c>
      <c r="G13" s="12"/>
    </row>
    <row r="14" spans="1:7" ht="15.75">
      <c r="A14" s="5">
        <v>9</v>
      </c>
      <c r="B14" s="10">
        <f t="shared" si="3"/>
        <v>54.428399999999996</v>
      </c>
      <c r="C14" s="11">
        <v>13</v>
      </c>
      <c r="D14" s="10">
        <f t="shared" si="4"/>
        <v>58.19652</v>
      </c>
      <c r="E14" s="11">
        <v>13.9</v>
      </c>
      <c r="F14" s="10">
        <f t="shared" si="5"/>
        <v>0.9000000000000004</v>
      </c>
      <c r="G14" s="12"/>
    </row>
    <row r="15" spans="1:7" ht="15.75">
      <c r="A15" s="5">
        <v>10</v>
      </c>
      <c r="B15" s="10">
        <f t="shared" si="3"/>
        <v>117.169</v>
      </c>
      <c r="C15" s="11">
        <f>117.169/4.1868</f>
        <v>27.985334861947074</v>
      </c>
      <c r="D15" s="10">
        <f t="shared" si="4"/>
        <v>118.641</v>
      </c>
      <c r="E15" s="11">
        <f>118.641/4.1868</f>
        <v>28.33691602178275</v>
      </c>
      <c r="F15" s="10">
        <f t="shared" si="5"/>
        <v>0.35158115983567484</v>
      </c>
      <c r="G15" s="12"/>
    </row>
    <row r="16" spans="1:7" ht="15.75">
      <c r="A16" s="5">
        <v>11</v>
      </c>
      <c r="B16" s="10">
        <f t="shared" si="3"/>
        <v>7.4566908</v>
      </c>
      <c r="C16" s="11">
        <v>1.781</v>
      </c>
      <c r="D16" s="10">
        <f t="shared" si="4"/>
        <v>8.3149848</v>
      </c>
      <c r="E16" s="11">
        <v>1.986</v>
      </c>
      <c r="F16" s="10">
        <f t="shared" si="5"/>
        <v>0.20500000000000007</v>
      </c>
      <c r="G16" s="12"/>
    </row>
    <row r="17" spans="1:7" ht="15.75">
      <c r="A17" s="5">
        <v>12</v>
      </c>
      <c r="B17" s="10">
        <v>0</v>
      </c>
      <c r="C17" s="11" t="s">
        <v>12</v>
      </c>
      <c r="D17" s="10">
        <v>0</v>
      </c>
      <c r="E17" s="11" t="s">
        <v>12</v>
      </c>
      <c r="F17" s="10">
        <v>0</v>
      </c>
      <c r="G17" s="12">
        <v>0.659</v>
      </c>
    </row>
    <row r="18" spans="1:7" ht="15.75">
      <c r="A18" s="5">
        <v>13</v>
      </c>
      <c r="B18" s="10">
        <f aca="true" t="shared" si="6" ref="B18:B21">C18*4.1868</f>
        <v>65.455</v>
      </c>
      <c r="C18" s="11">
        <f>65.455/4.1868</f>
        <v>15.633658163752747</v>
      </c>
      <c r="D18" s="10">
        <f aca="true" t="shared" si="7" ref="D18:D21">E18*4.1868</f>
        <v>66.631</v>
      </c>
      <c r="E18" s="11">
        <f>66.631/4.1868</f>
        <v>15.914540938186683</v>
      </c>
      <c r="F18" s="10">
        <f aca="true" t="shared" si="8" ref="F18:F21">E18-C18</f>
        <v>0.2808827744339357</v>
      </c>
      <c r="G18" s="12"/>
    </row>
    <row r="19" spans="1:7" ht="15.75">
      <c r="A19" s="5">
        <v>14</v>
      </c>
      <c r="B19" s="10">
        <f t="shared" si="6"/>
        <v>1.9611768366719997</v>
      </c>
      <c r="C19" s="11">
        <f>544.8*0.0008598</f>
        <v>0.46841903999999995</v>
      </c>
      <c r="D19" s="10">
        <f t="shared" si="7"/>
        <v>1.9816957573199998</v>
      </c>
      <c r="E19" s="11">
        <f>550.5*0.0008598</f>
        <v>0.47331989999999996</v>
      </c>
      <c r="F19" s="10">
        <f t="shared" si="8"/>
        <v>0.004900860000000007</v>
      </c>
      <c r="G19" s="12"/>
    </row>
    <row r="20" spans="1:7" ht="15.75">
      <c r="A20" s="5">
        <v>15</v>
      </c>
      <c r="B20" s="10">
        <f t="shared" si="6"/>
        <v>14.235119999999998</v>
      </c>
      <c r="C20" s="11">
        <v>3.4</v>
      </c>
      <c r="D20" s="10">
        <f t="shared" si="7"/>
        <v>14.235119999999998</v>
      </c>
      <c r="E20" s="11">
        <v>3.4</v>
      </c>
      <c r="F20" s="10">
        <f t="shared" si="8"/>
        <v>0</v>
      </c>
      <c r="G20" s="12"/>
    </row>
    <row r="21" spans="1:7" ht="15.75">
      <c r="A21" s="5">
        <v>16</v>
      </c>
      <c r="B21" s="10">
        <f t="shared" si="6"/>
        <v>16.190148353399998</v>
      </c>
      <c r="C21" s="11">
        <f>4497.5*0.0008598</f>
        <v>3.8669504999999997</v>
      </c>
      <c r="D21" s="10">
        <f t="shared" si="7"/>
        <v>17.763625584144002</v>
      </c>
      <c r="E21" s="11">
        <f>4934.6*0.0008598</f>
        <v>4.24276908</v>
      </c>
      <c r="F21" s="10">
        <f t="shared" si="8"/>
        <v>0.3758185800000007</v>
      </c>
      <c r="G21" s="12"/>
    </row>
    <row r="22" spans="1:7" ht="15.75">
      <c r="A22" s="5">
        <v>17</v>
      </c>
      <c r="B22" s="10">
        <v>0</v>
      </c>
      <c r="C22" s="11" t="s">
        <v>12</v>
      </c>
      <c r="D22" s="10">
        <v>0</v>
      </c>
      <c r="E22" s="11" t="s">
        <v>12</v>
      </c>
      <c r="F22" s="10">
        <v>0</v>
      </c>
      <c r="G22" s="12">
        <v>1.256</v>
      </c>
    </row>
    <row r="23" spans="1:7" ht="15.75">
      <c r="A23" s="5">
        <v>18</v>
      </c>
      <c r="B23" s="10">
        <f aca="true" t="shared" si="9" ref="B23:B31">C23*4.1868</f>
        <v>6.525736728191999</v>
      </c>
      <c r="C23" s="11">
        <f>1812.8*0.0008598</f>
        <v>1.5586454399999998</v>
      </c>
      <c r="D23" s="10">
        <f aca="true" t="shared" si="10" ref="D23:D31">E23*4.1868</f>
        <v>6.833880518976</v>
      </c>
      <c r="E23" s="11">
        <f>1898.4*0.0008598</f>
        <v>1.63224432</v>
      </c>
      <c r="F23" s="10">
        <f aca="true" t="shared" si="11" ref="F23:F36">E23-C23</f>
        <v>0.07359888000000026</v>
      </c>
      <c r="G23" s="12"/>
    </row>
    <row r="24" spans="1:7" ht="15.75">
      <c r="A24" s="5">
        <v>19</v>
      </c>
      <c r="B24" s="10">
        <f t="shared" si="9"/>
        <v>18.003239999999998</v>
      </c>
      <c r="C24" s="11">
        <v>4.3</v>
      </c>
      <c r="D24" s="10">
        <f t="shared" si="10"/>
        <v>19.67796</v>
      </c>
      <c r="E24" s="11">
        <v>4.7</v>
      </c>
      <c r="F24" s="10">
        <f t="shared" si="11"/>
        <v>0.40000000000000036</v>
      </c>
      <c r="G24" s="12"/>
    </row>
    <row r="25" spans="1:7" ht="15.75">
      <c r="A25" s="5">
        <v>20</v>
      </c>
      <c r="B25" s="10">
        <f t="shared" si="9"/>
        <v>19.67796</v>
      </c>
      <c r="C25" s="11">
        <v>4.7</v>
      </c>
      <c r="D25" s="10">
        <f t="shared" si="10"/>
        <v>20.51532</v>
      </c>
      <c r="E25" s="11">
        <v>4.9</v>
      </c>
      <c r="F25" s="10">
        <f t="shared" si="11"/>
        <v>0.20000000000000018</v>
      </c>
      <c r="G25" s="12"/>
    </row>
    <row r="26" spans="1:7" ht="15.75">
      <c r="A26" s="5">
        <v>21</v>
      </c>
      <c r="B26" s="10">
        <f t="shared" si="9"/>
        <v>45.721</v>
      </c>
      <c r="C26" s="11">
        <f>45.721/4.1868</f>
        <v>10.920273239705741</v>
      </c>
      <c r="D26" s="10">
        <f t="shared" si="10"/>
        <v>46.732</v>
      </c>
      <c r="E26" s="11">
        <f>46.732/4.1868</f>
        <v>11.16174644119614</v>
      </c>
      <c r="F26" s="10">
        <f t="shared" si="11"/>
        <v>0.24147320149039864</v>
      </c>
      <c r="G26" s="12"/>
    </row>
    <row r="27" spans="1:7" ht="15.75">
      <c r="A27" s="5">
        <v>22</v>
      </c>
      <c r="B27" s="10">
        <f t="shared" si="9"/>
        <v>4.4631288</v>
      </c>
      <c r="C27" s="11">
        <v>1.066</v>
      </c>
      <c r="D27" s="10">
        <f t="shared" si="10"/>
        <v>5.1874452</v>
      </c>
      <c r="E27" s="11">
        <v>1.239</v>
      </c>
      <c r="F27" s="10">
        <f t="shared" si="11"/>
        <v>0.17300000000000004</v>
      </c>
      <c r="G27" s="12"/>
    </row>
    <row r="28" spans="1:7" ht="15.75">
      <c r="A28" s="5">
        <v>23</v>
      </c>
      <c r="B28" s="10">
        <f t="shared" si="9"/>
        <v>7.9549199999999995</v>
      </c>
      <c r="C28" s="11">
        <v>1.9</v>
      </c>
      <c r="D28" s="10">
        <f t="shared" si="10"/>
        <v>8.79228</v>
      </c>
      <c r="E28" s="11">
        <v>2.1</v>
      </c>
      <c r="F28" s="10">
        <f t="shared" si="11"/>
        <v>0.20000000000000018</v>
      </c>
      <c r="G28" s="12"/>
    </row>
    <row r="29" spans="1:7" ht="15.75">
      <c r="A29" s="5">
        <v>24</v>
      </c>
      <c r="B29" s="10">
        <f t="shared" si="9"/>
        <v>123.569</v>
      </c>
      <c r="C29" s="11">
        <f>123.569/4.1868</f>
        <v>29.513948600363047</v>
      </c>
      <c r="D29" s="10">
        <f t="shared" si="10"/>
        <v>125.113</v>
      </c>
      <c r="E29" s="11">
        <f>125.113/4.1868</f>
        <v>29.8827266647559</v>
      </c>
      <c r="F29" s="10">
        <f t="shared" si="11"/>
        <v>0.36877806439285266</v>
      </c>
      <c r="G29" s="12"/>
    </row>
    <row r="30" spans="1:7" ht="15.75">
      <c r="A30" s="5">
        <v>25</v>
      </c>
      <c r="B30" s="10">
        <f t="shared" si="9"/>
        <v>18.06311124</v>
      </c>
      <c r="C30" s="11">
        <v>4.3143</v>
      </c>
      <c r="D30" s="10">
        <f t="shared" si="10"/>
        <v>19.23667128</v>
      </c>
      <c r="E30" s="11">
        <v>4.5946</v>
      </c>
      <c r="F30" s="10">
        <f t="shared" si="11"/>
        <v>0.28029999999999955</v>
      </c>
      <c r="G30" s="12"/>
    </row>
    <row r="31" spans="1:7" ht="15.75">
      <c r="A31" s="5">
        <v>26</v>
      </c>
      <c r="B31" s="10">
        <f t="shared" si="9"/>
        <v>10.9359216</v>
      </c>
      <c r="C31" s="11">
        <v>2.612</v>
      </c>
      <c r="D31" s="10">
        <f t="shared" si="10"/>
        <v>11.30436</v>
      </c>
      <c r="E31" s="11">
        <v>2.7</v>
      </c>
      <c r="F31" s="10">
        <f t="shared" si="11"/>
        <v>0.08800000000000008</v>
      </c>
      <c r="G31" s="12"/>
    </row>
    <row r="32" spans="1:7" ht="15.75">
      <c r="A32" s="5">
        <v>27</v>
      </c>
      <c r="B32" s="10">
        <v>0</v>
      </c>
      <c r="C32" s="11">
        <v>2.158</v>
      </c>
      <c r="D32" s="10">
        <v>0</v>
      </c>
      <c r="E32" s="11">
        <v>2.698</v>
      </c>
      <c r="F32" s="10">
        <f t="shared" si="11"/>
        <v>0.54</v>
      </c>
      <c r="G32" s="12"/>
    </row>
    <row r="33" spans="1:7" ht="15.75">
      <c r="A33" s="5">
        <v>28</v>
      </c>
      <c r="B33" s="10">
        <f aca="true" t="shared" si="12" ref="B33:B36">C33*4.1868</f>
        <v>44.378</v>
      </c>
      <c r="C33" s="11">
        <f>44.378/4.1868</f>
        <v>10.599503200535015</v>
      </c>
      <c r="D33" s="10">
        <f aca="true" t="shared" si="13" ref="D33:D36">E33*4.1868</f>
        <v>45.018</v>
      </c>
      <c r="E33" s="11">
        <f>45.018/4.1868</f>
        <v>10.752364574376612</v>
      </c>
      <c r="F33" s="10">
        <f t="shared" si="11"/>
        <v>0.15286137384159737</v>
      </c>
      <c r="G33" s="12"/>
    </row>
    <row r="34" spans="1:7" ht="15.75">
      <c r="A34" s="5">
        <v>29</v>
      </c>
      <c r="B34" s="10">
        <f t="shared" si="12"/>
        <v>7.5697344</v>
      </c>
      <c r="C34" s="11">
        <v>1.808</v>
      </c>
      <c r="D34" s="10">
        <f t="shared" si="13"/>
        <v>7.9842276</v>
      </c>
      <c r="E34" s="11">
        <v>1.907</v>
      </c>
      <c r="F34" s="10">
        <f t="shared" si="11"/>
        <v>0.09899999999999998</v>
      </c>
      <c r="G34" s="12"/>
    </row>
    <row r="35" spans="1:7" ht="15.75">
      <c r="A35" s="5">
        <v>30</v>
      </c>
      <c r="B35" s="10">
        <f t="shared" si="12"/>
        <v>19.016445599999997</v>
      </c>
      <c r="C35" s="11">
        <v>4.542</v>
      </c>
      <c r="D35" s="10">
        <f t="shared" si="13"/>
        <v>19.326268799999998</v>
      </c>
      <c r="E35" s="11">
        <v>4.616</v>
      </c>
      <c r="F35" s="10">
        <f t="shared" si="11"/>
        <v>0.07399999999999984</v>
      </c>
      <c r="G35" s="12"/>
    </row>
    <row r="36" spans="1:7" ht="15.75">
      <c r="A36" s="5">
        <v>31</v>
      </c>
      <c r="B36" s="10">
        <f t="shared" si="12"/>
        <v>124.057</v>
      </c>
      <c r="C36" s="11">
        <f>124.057/4.1868</f>
        <v>29.630505397917265</v>
      </c>
      <c r="D36" s="10">
        <f t="shared" si="13"/>
        <v>125.462</v>
      </c>
      <c r="E36" s="11">
        <f>125.462/4.1868</f>
        <v>29.966083882678898</v>
      </c>
      <c r="F36" s="10">
        <f t="shared" si="11"/>
        <v>0.33557848476163343</v>
      </c>
      <c r="G36" s="12"/>
    </row>
    <row r="37" spans="1:7" ht="15.75">
      <c r="A37" s="5">
        <v>32</v>
      </c>
      <c r="B37" s="10">
        <v>0</v>
      </c>
      <c r="C37" s="11" t="s">
        <v>12</v>
      </c>
      <c r="D37" s="10">
        <v>0</v>
      </c>
      <c r="E37" s="11" t="s">
        <v>12</v>
      </c>
      <c r="F37" s="10">
        <v>0</v>
      </c>
      <c r="G37" s="12">
        <v>0.594</v>
      </c>
    </row>
    <row r="38" spans="1:7" ht="15.75">
      <c r="A38" s="5">
        <v>33</v>
      </c>
      <c r="B38" s="10">
        <f>C38*4.1868</f>
        <v>23.0274</v>
      </c>
      <c r="C38" s="11">
        <v>5.5</v>
      </c>
      <c r="D38" s="10">
        <f>E38*4.1868</f>
        <v>23.0274</v>
      </c>
      <c r="E38" s="11">
        <v>5.5</v>
      </c>
      <c r="F38" s="10">
        <f>E38-C38</f>
        <v>0</v>
      </c>
      <c r="G38" s="12"/>
    </row>
    <row r="39" spans="1:7" ht="15.75">
      <c r="A39" s="5">
        <v>34</v>
      </c>
      <c r="B39" s="10">
        <v>0</v>
      </c>
      <c r="C39" s="11" t="s">
        <v>13</v>
      </c>
      <c r="D39" s="10">
        <v>0</v>
      </c>
      <c r="E39" s="11" t="s">
        <v>13</v>
      </c>
      <c r="F39" s="10">
        <v>0</v>
      </c>
      <c r="G39" s="12">
        <v>0.543</v>
      </c>
    </row>
    <row r="40" spans="1:7" ht="15.75">
      <c r="A40" s="5">
        <v>35</v>
      </c>
      <c r="B40" s="10">
        <v>0</v>
      </c>
      <c r="C40" s="11" t="s">
        <v>12</v>
      </c>
      <c r="D40" s="10">
        <v>0</v>
      </c>
      <c r="E40" s="11" t="s">
        <v>12</v>
      </c>
      <c r="F40" s="10">
        <v>0</v>
      </c>
      <c r="G40" s="12">
        <v>1.2570000000000001</v>
      </c>
    </row>
    <row r="41" spans="1:7" ht="15.75">
      <c r="A41" s="5">
        <v>36</v>
      </c>
      <c r="B41" s="10">
        <v>0</v>
      </c>
      <c r="C41" s="11" t="s">
        <v>12</v>
      </c>
      <c r="D41" s="10">
        <v>0</v>
      </c>
      <c r="E41" s="11" t="s">
        <v>12</v>
      </c>
      <c r="F41" s="10">
        <v>0</v>
      </c>
      <c r="G41" s="12">
        <v>0.902</v>
      </c>
    </row>
    <row r="42" spans="1:7" ht="15.75">
      <c r="A42" s="5">
        <v>37</v>
      </c>
      <c r="B42" s="10">
        <f>C42*4.1868</f>
        <v>10.140429600000001</v>
      </c>
      <c r="C42" s="11">
        <v>2.422</v>
      </c>
      <c r="D42" s="10">
        <f>E42*4.1868</f>
        <v>11.911446</v>
      </c>
      <c r="E42" s="11">
        <v>2.845</v>
      </c>
      <c r="F42" s="10">
        <f>E42-C42</f>
        <v>0.42300000000000004</v>
      </c>
      <c r="G42" s="12"/>
    </row>
    <row r="43" spans="1:7" ht="15.75">
      <c r="A43" s="5">
        <v>38</v>
      </c>
      <c r="B43" s="10">
        <v>0</v>
      </c>
      <c r="C43" s="11" t="s">
        <v>12</v>
      </c>
      <c r="D43" s="10">
        <v>0</v>
      </c>
      <c r="E43" s="11" t="s">
        <v>12</v>
      </c>
      <c r="F43" s="10">
        <v>0</v>
      </c>
      <c r="G43" s="12">
        <v>0.599</v>
      </c>
    </row>
    <row r="44" spans="1:7" ht="15.75">
      <c r="A44" s="5">
        <v>39</v>
      </c>
      <c r="B44" s="10">
        <f aca="true" t="shared" si="14" ref="B44:B47">C44*4.1868</f>
        <v>4.8650616</v>
      </c>
      <c r="C44" s="11">
        <v>1.162</v>
      </c>
      <c r="D44" s="10">
        <f aca="true" t="shared" si="15" ref="D44:D47">E44*4.1868</f>
        <v>4.8650616</v>
      </c>
      <c r="E44" s="11">
        <v>1.162</v>
      </c>
      <c r="F44" s="10">
        <f aca="true" t="shared" si="16" ref="F44:F51">E44-C44</f>
        <v>0</v>
      </c>
      <c r="G44" s="12"/>
    </row>
    <row r="45" spans="1:7" ht="15.75">
      <c r="A45" s="5">
        <v>40</v>
      </c>
      <c r="B45" s="10">
        <f t="shared" si="14"/>
        <v>3.0898584</v>
      </c>
      <c r="C45" s="11">
        <v>0.738</v>
      </c>
      <c r="D45" s="10">
        <f t="shared" si="15"/>
        <v>3.3661872</v>
      </c>
      <c r="E45" s="11">
        <v>0.804</v>
      </c>
      <c r="F45" s="10">
        <f t="shared" si="16"/>
        <v>0.06600000000000006</v>
      </c>
      <c r="G45" s="12"/>
    </row>
    <row r="46" spans="1:7" ht="15.75">
      <c r="A46" s="5">
        <v>41</v>
      </c>
      <c r="B46" s="10">
        <f t="shared" si="14"/>
        <v>18.42192</v>
      </c>
      <c r="C46" s="11">
        <v>4.4</v>
      </c>
      <c r="D46" s="10">
        <f t="shared" si="15"/>
        <v>20.096639999999997</v>
      </c>
      <c r="E46" s="11">
        <v>4.8</v>
      </c>
      <c r="F46" s="10">
        <f t="shared" si="16"/>
        <v>0.39999999999999947</v>
      </c>
      <c r="G46" s="12"/>
    </row>
    <row r="47" spans="1:7" ht="15.75">
      <c r="A47" s="5">
        <v>42</v>
      </c>
      <c r="B47" s="10">
        <f t="shared" si="14"/>
        <v>3.4708571999999998</v>
      </c>
      <c r="C47" s="11">
        <v>0.829</v>
      </c>
      <c r="D47" s="10">
        <f t="shared" si="15"/>
        <v>3.4708571999999998</v>
      </c>
      <c r="E47" s="11">
        <v>0.829</v>
      </c>
      <c r="F47" s="10">
        <f t="shared" si="16"/>
        <v>0</v>
      </c>
      <c r="G47" s="12"/>
    </row>
    <row r="48" spans="1:7" ht="15.75">
      <c r="A48" s="5">
        <v>43</v>
      </c>
      <c r="B48" s="10">
        <v>0</v>
      </c>
      <c r="C48" s="11">
        <v>0.5602</v>
      </c>
      <c r="D48" s="10">
        <v>0</v>
      </c>
      <c r="E48" s="11">
        <v>0.722</v>
      </c>
      <c r="F48" s="10">
        <f t="shared" si="16"/>
        <v>0.16179999999999994</v>
      </c>
      <c r="G48" s="12"/>
    </row>
    <row r="49" spans="1:7" ht="15.75">
      <c r="A49" s="5">
        <v>44</v>
      </c>
      <c r="B49" s="10">
        <f aca="true" t="shared" si="17" ref="B49:B51">C49*4.1868</f>
        <v>29.554</v>
      </c>
      <c r="C49" s="11">
        <f>29.554/4.1868</f>
        <v>7.058851628929015</v>
      </c>
      <c r="D49" s="10">
        <f aca="true" t="shared" si="18" ref="D49:D51">E49*4.1868</f>
        <v>29.815000000000005</v>
      </c>
      <c r="E49" s="11">
        <f>29.815/4.1868</f>
        <v>7.121190407948792</v>
      </c>
      <c r="F49" s="10">
        <f t="shared" si="16"/>
        <v>0.062338779019777135</v>
      </c>
      <c r="G49" s="12"/>
    </row>
    <row r="50" spans="1:7" ht="15.75">
      <c r="A50" s="5">
        <v>45</v>
      </c>
      <c r="B50" s="10">
        <f t="shared" si="17"/>
        <v>25.7948748</v>
      </c>
      <c r="C50" s="11">
        <v>6.161</v>
      </c>
      <c r="D50" s="10">
        <f t="shared" si="18"/>
        <v>26.975552399999998</v>
      </c>
      <c r="E50" s="11">
        <v>6.443</v>
      </c>
      <c r="F50" s="10">
        <f t="shared" si="16"/>
        <v>0.28200000000000003</v>
      </c>
      <c r="G50" s="12"/>
    </row>
    <row r="51" spans="1:7" ht="15.75">
      <c r="A51" s="5">
        <v>46</v>
      </c>
      <c r="B51" s="10">
        <f t="shared" si="17"/>
        <v>1.7877636</v>
      </c>
      <c r="C51" s="11">
        <v>0.427</v>
      </c>
      <c r="D51" s="10">
        <f t="shared" si="18"/>
        <v>2.0892132</v>
      </c>
      <c r="E51" s="11">
        <v>0.499</v>
      </c>
      <c r="F51" s="10">
        <f t="shared" si="16"/>
        <v>0.07200000000000001</v>
      </c>
      <c r="G51" s="12"/>
    </row>
    <row r="52" spans="1:7" ht="15.75">
      <c r="A52" s="5">
        <v>47</v>
      </c>
      <c r="B52" s="10">
        <v>0</v>
      </c>
      <c r="C52" s="11" t="s">
        <v>12</v>
      </c>
      <c r="D52" s="10">
        <v>0</v>
      </c>
      <c r="E52" s="11" t="s">
        <v>12</v>
      </c>
      <c r="F52" s="10">
        <v>0</v>
      </c>
      <c r="G52" s="12">
        <v>0.596</v>
      </c>
    </row>
    <row r="53" spans="1:7" ht="15.75">
      <c r="A53" s="5">
        <v>48</v>
      </c>
      <c r="B53" s="10">
        <f aca="true" t="shared" si="19" ref="B53:B56">C53*4.1868</f>
        <v>0</v>
      </c>
      <c r="C53" s="11">
        <v>0</v>
      </c>
      <c r="D53" s="10">
        <f aca="true" t="shared" si="20" ref="D53:D56">E53*4.1868</f>
        <v>0</v>
      </c>
      <c r="E53" s="11">
        <v>0</v>
      </c>
      <c r="F53" s="10">
        <f aca="true" t="shared" si="21" ref="F53:F56">E53-C53</f>
        <v>0</v>
      </c>
      <c r="G53" s="12"/>
    </row>
    <row r="54" spans="1:7" ht="15.75">
      <c r="A54" s="5">
        <v>49</v>
      </c>
      <c r="B54" s="10">
        <f t="shared" si="19"/>
        <v>21.77136</v>
      </c>
      <c r="C54" s="11">
        <v>5.2</v>
      </c>
      <c r="D54" s="10">
        <f t="shared" si="20"/>
        <v>23.0274</v>
      </c>
      <c r="E54" s="11">
        <v>5.5</v>
      </c>
      <c r="F54" s="10">
        <f t="shared" si="21"/>
        <v>0.2999999999999998</v>
      </c>
      <c r="G54" s="12"/>
    </row>
    <row r="55" spans="1:7" ht="15.75">
      <c r="A55" s="5">
        <v>50</v>
      </c>
      <c r="B55" s="10">
        <f t="shared" si="19"/>
        <v>12.09692124</v>
      </c>
      <c r="C55" s="11">
        <v>2.8893</v>
      </c>
      <c r="D55" s="10">
        <f t="shared" si="20"/>
        <v>14.073090839999999</v>
      </c>
      <c r="E55" s="11">
        <v>3.3613</v>
      </c>
      <c r="F55" s="10">
        <f t="shared" si="21"/>
        <v>0.472</v>
      </c>
      <c r="G55" s="12"/>
    </row>
    <row r="56" spans="1:7" ht="15.75">
      <c r="A56" s="5">
        <v>51</v>
      </c>
      <c r="B56" s="10">
        <f t="shared" si="19"/>
        <v>112.959</v>
      </c>
      <c r="C56" s="11">
        <f>112.959/4.1868</f>
        <v>26.979793637145317</v>
      </c>
      <c r="D56" s="10">
        <f t="shared" si="20"/>
        <v>116.085</v>
      </c>
      <c r="E56" s="11">
        <f>116.085/4.1868</f>
        <v>27.726425910002867</v>
      </c>
      <c r="F56" s="10">
        <f t="shared" si="21"/>
        <v>0.7466322728575499</v>
      </c>
      <c r="G56" s="12"/>
    </row>
    <row r="57" spans="1:7" ht="15.75">
      <c r="A57" s="5">
        <v>52</v>
      </c>
      <c r="B57" s="10">
        <v>0</v>
      </c>
      <c r="C57" s="11" t="s">
        <v>12</v>
      </c>
      <c r="D57" s="10">
        <v>0</v>
      </c>
      <c r="E57" s="11" t="s">
        <v>12</v>
      </c>
      <c r="F57" s="10">
        <v>0</v>
      </c>
      <c r="G57" s="12">
        <v>0.542</v>
      </c>
    </row>
    <row r="58" spans="1:7" ht="15.75">
      <c r="A58" s="5">
        <v>53</v>
      </c>
      <c r="B58" s="10">
        <f aca="true" t="shared" si="22" ref="B58:B61">C58*4.1868</f>
        <v>17.479889999999997</v>
      </c>
      <c r="C58" s="11">
        <v>4.175</v>
      </c>
      <c r="D58" s="10">
        <f aca="true" t="shared" si="23" ref="D58:D61">E58*4.1868</f>
        <v>20.5446276</v>
      </c>
      <c r="E58" s="11">
        <v>4.907</v>
      </c>
      <c r="F58" s="10">
        <f aca="true" t="shared" si="24" ref="F58:F68">E58-C58</f>
        <v>0.7320000000000002</v>
      </c>
      <c r="G58" s="12"/>
    </row>
    <row r="59" spans="1:7" ht="15.75">
      <c r="A59" s="5">
        <v>54</v>
      </c>
      <c r="B59" s="10">
        <f t="shared" si="22"/>
        <v>45.63612</v>
      </c>
      <c r="C59" s="11">
        <v>10.9</v>
      </c>
      <c r="D59" s="10">
        <f t="shared" si="23"/>
        <v>48.56688</v>
      </c>
      <c r="E59" s="11">
        <v>11.6</v>
      </c>
      <c r="F59" s="10">
        <f t="shared" si="24"/>
        <v>0.6999999999999993</v>
      </c>
      <c r="G59" s="12"/>
    </row>
    <row r="60" spans="1:7" ht="15.75">
      <c r="A60" s="5">
        <v>55</v>
      </c>
      <c r="B60" s="10">
        <f t="shared" si="22"/>
        <v>6.43636764</v>
      </c>
      <c r="C60" s="11">
        <v>1.5373</v>
      </c>
      <c r="D60" s="10">
        <f t="shared" si="23"/>
        <v>7.03968552</v>
      </c>
      <c r="E60" s="11">
        <v>1.6814</v>
      </c>
      <c r="F60" s="10">
        <f t="shared" si="24"/>
        <v>0.1440999999999999</v>
      </c>
      <c r="G60" s="12"/>
    </row>
    <row r="61" spans="1:7" ht="15.75">
      <c r="A61" s="5">
        <v>56</v>
      </c>
      <c r="B61" s="10">
        <f t="shared" si="22"/>
        <v>0.0041868</v>
      </c>
      <c r="C61" s="11">
        <v>0.001</v>
      </c>
      <c r="D61" s="10">
        <f t="shared" si="23"/>
        <v>0.0041868</v>
      </c>
      <c r="E61" s="11">
        <v>0.001</v>
      </c>
      <c r="F61" s="10">
        <f t="shared" si="24"/>
        <v>0</v>
      </c>
      <c r="G61" s="12"/>
    </row>
    <row r="62" spans="1:7" ht="15.75">
      <c r="A62" s="5">
        <v>57</v>
      </c>
      <c r="B62" s="10">
        <v>0</v>
      </c>
      <c r="C62" s="11">
        <v>0.3895</v>
      </c>
      <c r="D62" s="10">
        <v>0</v>
      </c>
      <c r="E62" s="11">
        <v>0.6185</v>
      </c>
      <c r="F62" s="10">
        <f t="shared" si="24"/>
        <v>0.22900000000000004</v>
      </c>
      <c r="G62" s="12"/>
    </row>
    <row r="63" spans="1:7" ht="15.75">
      <c r="A63" s="5">
        <v>58</v>
      </c>
      <c r="B63" s="10">
        <f aca="true" t="shared" si="25" ref="B63:B68">C63*4.1868</f>
        <v>15.361111963007998</v>
      </c>
      <c r="C63" s="11">
        <f>4267.2*0.0008598</f>
        <v>3.6689385599999995</v>
      </c>
      <c r="D63" s="10">
        <f aca="true" t="shared" si="26" ref="D63:D68">E63*4.1868</f>
        <v>17.562396169367997</v>
      </c>
      <c r="E63" s="11">
        <f>4878.7*0.0008598</f>
        <v>4.194706259999999</v>
      </c>
      <c r="F63" s="10">
        <f t="shared" si="24"/>
        <v>0.5257676999999998</v>
      </c>
      <c r="G63" s="12"/>
    </row>
    <row r="64" spans="1:7" ht="15.75">
      <c r="A64" s="5">
        <v>59</v>
      </c>
      <c r="B64" s="10">
        <f t="shared" si="25"/>
        <v>0.0586152</v>
      </c>
      <c r="C64" s="11">
        <v>0.014</v>
      </c>
      <c r="D64" s="10">
        <f t="shared" si="26"/>
        <v>0.0586152</v>
      </c>
      <c r="E64" s="11">
        <v>0.014</v>
      </c>
      <c r="F64" s="10">
        <f t="shared" si="24"/>
        <v>0</v>
      </c>
      <c r="G64" s="12"/>
    </row>
    <row r="65" spans="1:7" ht="15.75">
      <c r="A65" s="5">
        <v>60</v>
      </c>
      <c r="B65" s="10">
        <f t="shared" si="25"/>
        <v>0</v>
      </c>
      <c r="C65" s="11">
        <v>0</v>
      </c>
      <c r="D65" s="10">
        <f t="shared" si="26"/>
        <v>0</v>
      </c>
      <c r="E65" s="11">
        <v>0</v>
      </c>
      <c r="F65" s="10">
        <f t="shared" si="24"/>
        <v>0</v>
      </c>
      <c r="G65" s="12"/>
    </row>
    <row r="66" spans="1:7" ht="15.75">
      <c r="A66" s="5">
        <v>61</v>
      </c>
      <c r="B66" s="10">
        <f t="shared" si="25"/>
        <v>5.86152</v>
      </c>
      <c r="C66" s="11">
        <v>1.4</v>
      </c>
      <c r="D66" s="10">
        <f t="shared" si="26"/>
        <v>5.86152</v>
      </c>
      <c r="E66" s="11">
        <v>1.4</v>
      </c>
      <c r="F66" s="10">
        <f t="shared" si="24"/>
        <v>0</v>
      </c>
      <c r="G66" s="12"/>
    </row>
    <row r="67" spans="1:7" ht="15.75">
      <c r="A67" s="5">
        <v>62</v>
      </c>
      <c r="B67" s="10">
        <f t="shared" si="25"/>
        <v>38.652537599999995</v>
      </c>
      <c r="C67" s="11">
        <v>9.232</v>
      </c>
      <c r="D67" s="10">
        <f t="shared" si="26"/>
        <v>40.7208168</v>
      </c>
      <c r="E67" s="11">
        <v>9.726</v>
      </c>
      <c r="F67" s="10">
        <f t="shared" si="24"/>
        <v>0.49400000000000155</v>
      </c>
      <c r="G67" s="12"/>
    </row>
    <row r="68" spans="1:7" ht="15.75">
      <c r="A68" s="5">
        <v>63</v>
      </c>
      <c r="B68" s="10">
        <f t="shared" si="25"/>
        <v>162.872</v>
      </c>
      <c r="C68" s="11">
        <f>162.872/4.1868</f>
        <v>38.90130887551352</v>
      </c>
      <c r="D68" s="10">
        <f t="shared" si="26"/>
        <v>166.358</v>
      </c>
      <c r="E68" s="11">
        <f>166.358/4.1868</f>
        <v>39.733925671156975</v>
      </c>
      <c r="F68" s="10">
        <f t="shared" si="24"/>
        <v>0.8326167956434531</v>
      </c>
      <c r="G68" s="12"/>
    </row>
    <row r="69" spans="1:7" ht="15.75">
      <c r="A69" s="5">
        <v>64</v>
      </c>
      <c r="B69" s="10">
        <v>0</v>
      </c>
      <c r="C69" s="11" t="s">
        <v>12</v>
      </c>
      <c r="D69" s="10">
        <v>0</v>
      </c>
      <c r="E69" s="11" t="s">
        <v>12</v>
      </c>
      <c r="F69" s="10">
        <v>0</v>
      </c>
      <c r="G69" s="12">
        <v>0.5670000000000001</v>
      </c>
    </row>
    <row r="70" spans="1:7" ht="15.75">
      <c r="A70" s="5">
        <v>65</v>
      </c>
      <c r="B70" s="10">
        <f aca="true" t="shared" si="27" ref="B70:B78">C70*4.1868</f>
        <v>22.5542916</v>
      </c>
      <c r="C70" s="11">
        <v>5.387</v>
      </c>
      <c r="D70" s="10">
        <f aca="true" t="shared" si="28" ref="D70:D78">E70*4.1868</f>
        <v>24.6435048</v>
      </c>
      <c r="E70" s="11">
        <v>5.886</v>
      </c>
      <c r="F70" s="10">
        <f aca="true" t="shared" si="29" ref="F70:F78">E70-C70</f>
        <v>0.49900000000000055</v>
      </c>
      <c r="G70" s="12"/>
    </row>
    <row r="71" spans="1:7" ht="15.75">
      <c r="A71" s="5">
        <v>66</v>
      </c>
      <c r="B71" s="10">
        <f t="shared" si="27"/>
        <v>2.0264112</v>
      </c>
      <c r="C71" s="11">
        <v>0.484</v>
      </c>
      <c r="D71" s="10">
        <f t="shared" si="28"/>
        <v>2.0264112</v>
      </c>
      <c r="E71" s="11">
        <v>0.484</v>
      </c>
      <c r="F71" s="10">
        <f t="shared" si="29"/>
        <v>0</v>
      </c>
      <c r="G71" s="12"/>
    </row>
    <row r="72" spans="1:7" ht="15.75">
      <c r="A72" s="5">
        <v>67</v>
      </c>
      <c r="B72" s="10">
        <f t="shared" si="27"/>
        <v>3.265</v>
      </c>
      <c r="C72" s="11">
        <f>3.265/4.1868</f>
        <v>0.7798318524887743</v>
      </c>
      <c r="D72" s="10">
        <f t="shared" si="28"/>
        <v>3.265</v>
      </c>
      <c r="E72" s="11">
        <f>3.265/4.1868</f>
        <v>0.7798318524887743</v>
      </c>
      <c r="F72" s="10">
        <f t="shared" si="29"/>
        <v>0</v>
      </c>
      <c r="G72" s="12"/>
    </row>
    <row r="73" spans="1:7" ht="15.75">
      <c r="A73" s="5">
        <v>68</v>
      </c>
      <c r="B73" s="10">
        <f t="shared" si="27"/>
        <v>12.0914784</v>
      </c>
      <c r="C73" s="11">
        <v>2.888</v>
      </c>
      <c r="D73" s="10">
        <f t="shared" si="28"/>
        <v>13.146552</v>
      </c>
      <c r="E73" s="11">
        <v>3.14</v>
      </c>
      <c r="F73" s="10">
        <f t="shared" si="29"/>
        <v>0.2520000000000002</v>
      </c>
      <c r="G73" s="12"/>
    </row>
    <row r="74" spans="1:7" ht="15.75">
      <c r="A74" s="5">
        <v>69</v>
      </c>
      <c r="B74" s="10">
        <f t="shared" si="27"/>
        <v>3.04673436</v>
      </c>
      <c r="C74" s="11">
        <v>0.7277</v>
      </c>
      <c r="D74" s="10">
        <f t="shared" si="28"/>
        <v>3.04673436</v>
      </c>
      <c r="E74" s="11">
        <v>0.7277</v>
      </c>
      <c r="F74" s="10">
        <f t="shared" si="29"/>
        <v>0</v>
      </c>
      <c r="G74" s="12"/>
    </row>
    <row r="75" spans="1:7" ht="15.75">
      <c r="A75" s="5">
        <v>70</v>
      </c>
      <c r="B75" s="10">
        <f t="shared" si="27"/>
        <v>11.30436</v>
      </c>
      <c r="C75" s="11">
        <v>2.7</v>
      </c>
      <c r="D75" s="10">
        <f t="shared" si="28"/>
        <v>11.30436</v>
      </c>
      <c r="E75" s="11">
        <v>2.7</v>
      </c>
      <c r="F75" s="10">
        <f t="shared" si="29"/>
        <v>0</v>
      </c>
      <c r="G75" s="12"/>
    </row>
    <row r="76" spans="1:7" ht="15.75">
      <c r="A76" s="5">
        <v>71</v>
      </c>
      <c r="B76" s="10">
        <f t="shared" si="27"/>
        <v>18.003239999999998</v>
      </c>
      <c r="C76" s="11">
        <v>4.3</v>
      </c>
      <c r="D76" s="10">
        <f t="shared" si="28"/>
        <v>20.096639999999997</v>
      </c>
      <c r="E76" s="11">
        <v>4.8</v>
      </c>
      <c r="F76" s="10">
        <f t="shared" si="29"/>
        <v>0.5</v>
      </c>
      <c r="G76" s="12"/>
    </row>
    <row r="77" spans="1:7" ht="15.75">
      <c r="A77" s="5">
        <v>72</v>
      </c>
      <c r="B77" s="10">
        <f t="shared" si="27"/>
        <v>40.945</v>
      </c>
      <c r="C77" s="11">
        <f>40.945/4.1868</f>
        <v>9.779545237412822</v>
      </c>
      <c r="D77" s="10">
        <f t="shared" si="28"/>
        <v>40.945</v>
      </c>
      <c r="E77" s="11">
        <f>40.945/4.1868</f>
        <v>9.779545237412822</v>
      </c>
      <c r="F77" s="10">
        <f t="shared" si="29"/>
        <v>0</v>
      </c>
      <c r="G77" s="12"/>
    </row>
    <row r="78" spans="1:7" ht="15.75">
      <c r="A78" s="5">
        <v>73</v>
      </c>
      <c r="B78" s="10">
        <f t="shared" si="27"/>
        <v>0.272142</v>
      </c>
      <c r="C78" s="11">
        <v>0.065</v>
      </c>
      <c r="D78" s="10">
        <f t="shared" si="28"/>
        <v>0.30982319999999997</v>
      </c>
      <c r="E78" s="11">
        <v>0.074</v>
      </c>
      <c r="F78" s="10">
        <f t="shared" si="29"/>
        <v>0.008999999999999994</v>
      </c>
      <c r="G78" s="12"/>
    </row>
    <row r="79" spans="1:7" ht="15.75">
      <c r="A79" s="5">
        <v>74</v>
      </c>
      <c r="B79" s="10">
        <v>0</v>
      </c>
      <c r="C79" s="11" t="s">
        <v>12</v>
      </c>
      <c r="D79" s="10">
        <v>0</v>
      </c>
      <c r="E79" s="11" t="s">
        <v>12</v>
      </c>
      <c r="F79" s="10">
        <v>0</v>
      </c>
      <c r="G79" s="12">
        <v>0.596</v>
      </c>
    </row>
    <row r="80" spans="1:7" ht="15.75">
      <c r="A80" s="5">
        <v>75</v>
      </c>
      <c r="B80" s="10">
        <f aca="true" t="shared" si="30" ref="B80:B90">C80*4.1868</f>
        <v>13.16497392</v>
      </c>
      <c r="C80" s="11">
        <v>3.1444</v>
      </c>
      <c r="D80" s="10">
        <f aca="true" t="shared" si="31" ref="D80:D90">E80*4.1868</f>
        <v>15.77000088</v>
      </c>
      <c r="E80" s="11">
        <v>3.7666</v>
      </c>
      <c r="F80" s="10">
        <f aca="true" t="shared" si="32" ref="F80:F90">E80-C80</f>
        <v>0.6221999999999999</v>
      </c>
      <c r="G80" s="12"/>
    </row>
    <row r="81" spans="1:7" ht="15.75">
      <c r="A81" s="5">
        <v>76</v>
      </c>
      <c r="B81" s="10">
        <f t="shared" si="30"/>
        <v>11.203</v>
      </c>
      <c r="C81" s="11">
        <f>11.203/4.1868</f>
        <v>2.675790579917837</v>
      </c>
      <c r="D81" s="10">
        <f t="shared" si="31"/>
        <v>11.203</v>
      </c>
      <c r="E81" s="11">
        <f>11.203/4.1868</f>
        <v>2.675790579917837</v>
      </c>
      <c r="F81" s="10">
        <f t="shared" si="32"/>
        <v>0</v>
      </c>
      <c r="G81" s="12"/>
    </row>
    <row r="82" spans="1:7" ht="15.75">
      <c r="A82" s="5">
        <v>77</v>
      </c>
      <c r="B82" s="10">
        <f t="shared" si="30"/>
        <v>15.395282279999998</v>
      </c>
      <c r="C82" s="11">
        <v>3.6771</v>
      </c>
      <c r="D82" s="10">
        <f t="shared" si="31"/>
        <v>17.59586436</v>
      </c>
      <c r="E82" s="11">
        <v>4.2027</v>
      </c>
      <c r="F82" s="10">
        <f t="shared" si="32"/>
        <v>0.5256000000000003</v>
      </c>
      <c r="G82" s="12"/>
    </row>
    <row r="83" spans="1:7" ht="15.75">
      <c r="A83" s="5">
        <v>78</v>
      </c>
      <c r="B83" s="10">
        <f t="shared" si="30"/>
        <v>37.286</v>
      </c>
      <c r="C83" s="11">
        <f>37.286/4.1868</f>
        <v>8.905608101652815</v>
      </c>
      <c r="D83" s="10">
        <f t="shared" si="31"/>
        <v>37.586</v>
      </c>
      <c r="E83" s="11">
        <f>37.586/4.1868</f>
        <v>8.977261870641062</v>
      </c>
      <c r="F83" s="10">
        <f t="shared" si="32"/>
        <v>0.07165376898824682</v>
      </c>
      <c r="G83" s="12"/>
    </row>
    <row r="84" spans="1:7" ht="15.75">
      <c r="A84" s="5">
        <v>79</v>
      </c>
      <c r="B84" s="10">
        <f t="shared" si="30"/>
        <v>16.7472</v>
      </c>
      <c r="C84" s="11">
        <v>4</v>
      </c>
      <c r="D84" s="10">
        <f t="shared" si="31"/>
        <v>18.003239999999998</v>
      </c>
      <c r="E84" s="11">
        <v>4.3</v>
      </c>
      <c r="F84" s="10">
        <f t="shared" si="32"/>
        <v>0.2999999999999998</v>
      </c>
      <c r="G84" s="12"/>
    </row>
    <row r="85" spans="1:7" ht="15.75">
      <c r="A85" s="5">
        <v>80</v>
      </c>
      <c r="B85" s="10">
        <f t="shared" si="30"/>
        <v>22.231907999999997</v>
      </c>
      <c r="C85" s="11">
        <v>5.31</v>
      </c>
      <c r="D85" s="10">
        <f t="shared" si="31"/>
        <v>25.3385136</v>
      </c>
      <c r="E85" s="11">
        <v>6.052</v>
      </c>
      <c r="F85" s="10">
        <f t="shared" si="32"/>
        <v>0.742</v>
      </c>
      <c r="G85" s="12"/>
    </row>
    <row r="86" spans="1:7" ht="15.75">
      <c r="A86" s="5">
        <v>81</v>
      </c>
      <c r="B86" s="10">
        <f t="shared" si="30"/>
        <v>16.035444</v>
      </c>
      <c r="C86" s="11">
        <v>3.83</v>
      </c>
      <c r="D86" s="10">
        <f t="shared" si="31"/>
        <v>18.52659</v>
      </c>
      <c r="E86" s="11">
        <v>4.425</v>
      </c>
      <c r="F86" s="10">
        <f t="shared" si="32"/>
        <v>0.5949999999999998</v>
      </c>
      <c r="G86" s="12"/>
    </row>
    <row r="87" spans="1:7" ht="15.75">
      <c r="A87" s="5">
        <v>82</v>
      </c>
      <c r="B87" s="10">
        <f t="shared" si="30"/>
        <v>2.69546184</v>
      </c>
      <c r="C87" s="11">
        <v>0.6438</v>
      </c>
      <c r="D87" s="10">
        <f t="shared" si="31"/>
        <v>3.09865068</v>
      </c>
      <c r="E87" s="11">
        <v>0.7401</v>
      </c>
      <c r="F87" s="10">
        <f t="shared" si="32"/>
        <v>0.09629999999999994</v>
      </c>
      <c r="G87" s="12"/>
    </row>
    <row r="88" spans="1:7" ht="15.75">
      <c r="A88" s="5">
        <v>83</v>
      </c>
      <c r="B88" s="10">
        <f t="shared" si="30"/>
        <v>75.457</v>
      </c>
      <c r="C88" s="11">
        <f>75.457/4.1868</f>
        <v>18.02259482182096</v>
      </c>
      <c r="D88" s="10">
        <f t="shared" si="31"/>
        <v>75.993</v>
      </c>
      <c r="E88" s="11">
        <f>75.993/4.1868</f>
        <v>18.150616222413298</v>
      </c>
      <c r="F88" s="10">
        <f t="shared" si="32"/>
        <v>0.12802140059233835</v>
      </c>
      <c r="G88" s="12"/>
    </row>
    <row r="89" spans="1:7" ht="15.75">
      <c r="A89" s="5">
        <v>84</v>
      </c>
      <c r="B89" s="10">
        <f t="shared" si="30"/>
        <v>0</v>
      </c>
      <c r="C89" s="11">
        <v>0</v>
      </c>
      <c r="D89" s="10">
        <f t="shared" si="31"/>
        <v>0</v>
      </c>
      <c r="E89" s="11">
        <v>0</v>
      </c>
      <c r="F89" s="10">
        <f t="shared" si="32"/>
        <v>0</v>
      </c>
      <c r="G89" s="12"/>
    </row>
    <row r="90" spans="1:7" ht="15.75">
      <c r="A90" s="5">
        <v>85</v>
      </c>
      <c r="B90" s="10">
        <f t="shared" si="30"/>
        <v>9.8264196</v>
      </c>
      <c r="C90" s="11">
        <v>2.347</v>
      </c>
      <c r="D90" s="10">
        <f t="shared" si="31"/>
        <v>11.492766</v>
      </c>
      <c r="E90" s="11">
        <v>2.745</v>
      </c>
      <c r="F90" s="10">
        <f t="shared" si="32"/>
        <v>0.39800000000000013</v>
      </c>
      <c r="G90" s="12"/>
    </row>
    <row r="91" spans="1:7" ht="15.75">
      <c r="A91" s="5">
        <v>86</v>
      </c>
      <c r="B91" s="10">
        <v>0</v>
      </c>
      <c r="C91" s="11" t="s">
        <v>12</v>
      </c>
      <c r="D91" s="10">
        <v>0</v>
      </c>
      <c r="E91" s="11" t="s">
        <v>12</v>
      </c>
      <c r="F91" s="10">
        <v>0</v>
      </c>
      <c r="G91" s="12">
        <v>0.597</v>
      </c>
    </row>
    <row r="92" spans="1:7" ht="15.75">
      <c r="A92" s="5">
        <v>87</v>
      </c>
      <c r="B92" s="10">
        <f>C92*4.1868</f>
        <v>9.566838</v>
      </c>
      <c r="C92" s="11">
        <v>2.285</v>
      </c>
      <c r="D92" s="10">
        <f>E92*4.1868</f>
        <v>9.9938916</v>
      </c>
      <c r="E92" s="11">
        <v>2.387</v>
      </c>
      <c r="F92" s="10">
        <f>E92-C92</f>
        <v>0.10199999999999987</v>
      </c>
      <c r="G92" s="12"/>
    </row>
    <row r="93" spans="1:7" ht="15.75">
      <c r="A93" s="5">
        <v>88</v>
      </c>
      <c r="B93" s="10">
        <v>0</v>
      </c>
      <c r="C93" s="11" t="s">
        <v>12</v>
      </c>
      <c r="D93" s="10">
        <v>0</v>
      </c>
      <c r="E93" s="11" t="s">
        <v>12</v>
      </c>
      <c r="F93" s="10">
        <v>0</v>
      </c>
      <c r="G93" s="12">
        <v>0.542</v>
      </c>
    </row>
    <row r="94" spans="1:7" ht="15.75">
      <c r="A94" s="5">
        <v>89</v>
      </c>
      <c r="B94" s="10">
        <f aca="true" t="shared" si="33" ref="B94:B107">C94*4.1868</f>
        <v>229.586</v>
      </c>
      <c r="C94" s="11">
        <f>229.586/4.1868</f>
        <v>54.83567402312029</v>
      </c>
      <c r="D94" s="10">
        <f aca="true" t="shared" si="34" ref="D94:D107">E94*4.1868</f>
        <v>234.719</v>
      </c>
      <c r="E94" s="11">
        <f>234.719/4.1868</f>
        <v>56.06167001050922</v>
      </c>
      <c r="F94" s="10">
        <f aca="true" t="shared" si="35" ref="F94:F107">E94-C94</f>
        <v>1.2259959873889272</v>
      </c>
      <c r="G94" s="12"/>
    </row>
    <row r="95" spans="1:7" ht="15.75">
      <c r="A95" s="5">
        <v>90</v>
      </c>
      <c r="B95" s="10">
        <f t="shared" si="33"/>
        <v>40.611959999999996</v>
      </c>
      <c r="C95" s="11">
        <v>9.7</v>
      </c>
      <c r="D95" s="10">
        <f t="shared" si="34"/>
        <v>42.70536</v>
      </c>
      <c r="E95" s="11">
        <v>10.2</v>
      </c>
      <c r="F95" s="10">
        <f t="shared" si="35"/>
        <v>0.5</v>
      </c>
      <c r="G95" s="12"/>
    </row>
    <row r="96" spans="1:7" ht="15.75">
      <c r="A96" s="5">
        <v>91</v>
      </c>
      <c r="B96" s="10">
        <f t="shared" si="33"/>
        <v>33.91308</v>
      </c>
      <c r="C96" s="11">
        <v>8.1</v>
      </c>
      <c r="D96" s="10">
        <f t="shared" si="34"/>
        <v>36.006479999999996</v>
      </c>
      <c r="E96" s="11">
        <v>8.6</v>
      </c>
      <c r="F96" s="10">
        <f t="shared" si="35"/>
        <v>0.5</v>
      </c>
      <c r="G96" s="12"/>
    </row>
    <row r="97" spans="1:7" ht="15.75">
      <c r="A97" s="5">
        <v>92</v>
      </c>
      <c r="B97" s="10">
        <f t="shared" si="33"/>
        <v>76.107</v>
      </c>
      <c r="C97" s="11">
        <f>76.107/4.1868</f>
        <v>18.177844654628835</v>
      </c>
      <c r="D97" s="10">
        <f t="shared" si="34"/>
        <v>78.498</v>
      </c>
      <c r="E97" s="11">
        <f>78.498/4.1868</f>
        <v>18.74892519346518</v>
      </c>
      <c r="F97" s="10">
        <f t="shared" si="35"/>
        <v>0.5710805388363447</v>
      </c>
      <c r="G97" s="12"/>
    </row>
    <row r="98" spans="1:7" ht="15.75">
      <c r="A98" s="5">
        <v>93</v>
      </c>
      <c r="B98" s="10">
        <f t="shared" si="33"/>
        <v>4.0318884</v>
      </c>
      <c r="C98" s="11">
        <v>0.963</v>
      </c>
      <c r="D98" s="10">
        <f t="shared" si="34"/>
        <v>4.609666799999999</v>
      </c>
      <c r="E98" s="11">
        <v>1.101</v>
      </c>
      <c r="F98" s="10">
        <f t="shared" si="35"/>
        <v>0.138</v>
      </c>
      <c r="G98" s="12"/>
    </row>
    <row r="99" spans="1:7" ht="15.75">
      <c r="A99" s="5">
        <v>94</v>
      </c>
      <c r="B99" s="10">
        <f t="shared" si="33"/>
        <v>0</v>
      </c>
      <c r="C99" s="11">
        <v>0</v>
      </c>
      <c r="D99" s="10">
        <f t="shared" si="34"/>
        <v>0</v>
      </c>
      <c r="E99" s="11">
        <v>0</v>
      </c>
      <c r="F99" s="10">
        <f t="shared" si="35"/>
        <v>0</v>
      </c>
      <c r="G99" s="12"/>
    </row>
    <row r="100" spans="1:7" ht="15.75">
      <c r="A100" s="5">
        <v>95</v>
      </c>
      <c r="B100" s="10">
        <f t="shared" si="33"/>
        <v>0</v>
      </c>
      <c r="C100" s="11">
        <v>0</v>
      </c>
      <c r="D100" s="10">
        <f t="shared" si="34"/>
        <v>0</v>
      </c>
      <c r="E100" s="11">
        <v>0</v>
      </c>
      <c r="F100" s="10">
        <f t="shared" si="35"/>
        <v>0</v>
      </c>
      <c r="G100" s="12"/>
    </row>
    <row r="101" spans="1:7" ht="15.75">
      <c r="A101" s="5">
        <v>96</v>
      </c>
      <c r="B101" s="10">
        <f t="shared" si="33"/>
        <v>16.6885848</v>
      </c>
      <c r="C101" s="11">
        <v>3.986</v>
      </c>
      <c r="D101" s="10">
        <f t="shared" si="34"/>
        <v>19.1713572</v>
      </c>
      <c r="E101" s="11">
        <v>4.579</v>
      </c>
      <c r="F101" s="10">
        <f t="shared" si="35"/>
        <v>0.5929999999999995</v>
      </c>
      <c r="G101" s="12"/>
    </row>
    <row r="102" spans="1:7" ht="15.75">
      <c r="A102" s="5">
        <v>97</v>
      </c>
      <c r="B102" s="10">
        <f t="shared" si="33"/>
        <v>12.97908</v>
      </c>
      <c r="C102" s="11">
        <v>3.1</v>
      </c>
      <c r="D102" s="10">
        <f t="shared" si="34"/>
        <v>15.07248</v>
      </c>
      <c r="E102" s="11">
        <v>3.6</v>
      </c>
      <c r="F102" s="10">
        <f t="shared" si="35"/>
        <v>0.5</v>
      </c>
      <c r="G102" s="12"/>
    </row>
    <row r="103" spans="1:7" ht="15.75">
      <c r="A103" s="5">
        <v>98</v>
      </c>
      <c r="B103" s="10">
        <f t="shared" si="33"/>
        <v>15.12732708</v>
      </c>
      <c r="C103" s="11">
        <v>3.6131</v>
      </c>
      <c r="D103" s="10">
        <f t="shared" si="34"/>
        <v>16.06642632</v>
      </c>
      <c r="E103" s="11">
        <v>3.8374</v>
      </c>
      <c r="F103" s="10">
        <f t="shared" si="35"/>
        <v>0.22429999999999994</v>
      </c>
      <c r="G103" s="12"/>
    </row>
    <row r="104" spans="1:7" ht="15.75">
      <c r="A104" s="5">
        <v>99</v>
      </c>
      <c r="B104" s="10">
        <f t="shared" si="33"/>
        <v>50.096999999999994</v>
      </c>
      <c r="C104" s="11">
        <f>50.097/4.1868</f>
        <v>11.965462883347664</v>
      </c>
      <c r="D104" s="10">
        <f t="shared" si="34"/>
        <v>51.00900000000001</v>
      </c>
      <c r="E104" s="11">
        <f>51.009/4.1868</f>
        <v>12.183290341071942</v>
      </c>
      <c r="F104" s="10">
        <f t="shared" si="35"/>
        <v>0.2178274577242778</v>
      </c>
      <c r="G104" s="12"/>
    </row>
    <row r="105" spans="1:7" ht="15.75">
      <c r="A105" s="5">
        <v>100</v>
      </c>
      <c r="B105" s="10">
        <f t="shared" si="33"/>
        <v>49.926</v>
      </c>
      <c r="C105" s="11">
        <f>49.926/4.1868</f>
        <v>11.924620235024364</v>
      </c>
      <c r="D105" s="10">
        <f t="shared" si="34"/>
        <v>50.379</v>
      </c>
      <c r="E105" s="11">
        <f>50.379/4.1868</f>
        <v>12.032817426196617</v>
      </c>
      <c r="F105" s="10">
        <f t="shared" si="35"/>
        <v>0.10819719117225368</v>
      </c>
      <c r="G105" s="12"/>
    </row>
    <row r="106" spans="1:7" ht="15.75">
      <c r="A106" s="5">
        <v>101</v>
      </c>
      <c r="B106" s="10">
        <f t="shared" si="33"/>
        <v>14.9845572</v>
      </c>
      <c r="C106" s="11">
        <v>3.579</v>
      </c>
      <c r="D106" s="10">
        <f t="shared" si="34"/>
        <v>16.1694216</v>
      </c>
      <c r="E106" s="11">
        <v>3.862</v>
      </c>
      <c r="F106" s="10">
        <f t="shared" si="35"/>
        <v>0.2829999999999999</v>
      </c>
      <c r="G106" s="12"/>
    </row>
    <row r="107" spans="1:7" ht="15.75">
      <c r="A107" s="5">
        <v>102</v>
      </c>
      <c r="B107" s="10">
        <f t="shared" si="33"/>
        <v>9.759012120000001</v>
      </c>
      <c r="C107" s="11">
        <v>2.3309</v>
      </c>
      <c r="D107" s="10">
        <f t="shared" si="34"/>
        <v>11.576083319999999</v>
      </c>
      <c r="E107" s="11">
        <v>2.7649</v>
      </c>
      <c r="F107" s="10">
        <f t="shared" si="35"/>
        <v>0.4339999999999997</v>
      </c>
      <c r="G107" s="12"/>
    </row>
    <row r="108" spans="1:7" ht="15.75">
      <c r="A108" s="5">
        <v>103</v>
      </c>
      <c r="B108" s="10">
        <v>0</v>
      </c>
      <c r="C108" s="11" t="s">
        <v>12</v>
      </c>
      <c r="D108" s="10">
        <v>0</v>
      </c>
      <c r="E108" s="11" t="s">
        <v>12</v>
      </c>
      <c r="F108" s="10">
        <v>0</v>
      </c>
      <c r="G108" s="12">
        <v>0.596</v>
      </c>
    </row>
    <row r="109" spans="1:7" ht="15.75">
      <c r="A109" s="5">
        <v>104</v>
      </c>
      <c r="B109" s="10">
        <v>0</v>
      </c>
      <c r="C109" s="11" t="s">
        <v>12</v>
      </c>
      <c r="D109" s="10">
        <v>0</v>
      </c>
      <c r="E109" s="11" t="s">
        <v>12</v>
      </c>
      <c r="F109" s="10">
        <v>0</v>
      </c>
      <c r="G109" s="12">
        <v>0.597</v>
      </c>
    </row>
    <row r="110" spans="1:7" ht="15.75">
      <c r="A110" s="5">
        <v>105</v>
      </c>
      <c r="B110" s="10">
        <v>0</v>
      </c>
      <c r="C110" s="11" t="s">
        <v>12</v>
      </c>
      <c r="D110" s="10">
        <v>0</v>
      </c>
      <c r="E110" s="11" t="s">
        <v>12</v>
      </c>
      <c r="F110" s="10">
        <v>0</v>
      </c>
      <c r="G110" s="12">
        <v>0.975</v>
      </c>
    </row>
    <row r="111" spans="1:7" ht="15.75">
      <c r="A111" s="5">
        <v>106</v>
      </c>
      <c r="B111" s="10">
        <f aca="true" t="shared" si="36" ref="B111:B116">C111*4.1868</f>
        <v>25.574</v>
      </c>
      <c r="C111" s="11">
        <f>25.574/4.1868</f>
        <v>6.108244960351581</v>
      </c>
      <c r="D111" s="10">
        <f aca="true" t="shared" si="37" ref="D111:D116">E111*4.1868</f>
        <v>25.574</v>
      </c>
      <c r="E111" s="11">
        <f>25.574/4.1868</f>
        <v>6.108244960351581</v>
      </c>
      <c r="F111" s="10">
        <f aca="true" t="shared" si="38" ref="F111:F116">E111-C111</f>
        <v>0</v>
      </c>
      <c r="G111" s="12"/>
    </row>
    <row r="112" spans="1:7" ht="15.75">
      <c r="A112" s="5">
        <v>107</v>
      </c>
      <c r="B112" s="10">
        <f t="shared" si="36"/>
        <v>0.5149764</v>
      </c>
      <c r="C112" s="11">
        <v>0.123</v>
      </c>
      <c r="D112" s="10">
        <f t="shared" si="37"/>
        <v>0.5149764</v>
      </c>
      <c r="E112" s="11">
        <v>0.123</v>
      </c>
      <c r="F112" s="10">
        <f t="shared" si="38"/>
        <v>0</v>
      </c>
      <c r="G112" s="12"/>
    </row>
    <row r="113" spans="1:7" ht="15.75">
      <c r="A113" s="5">
        <v>108</v>
      </c>
      <c r="B113" s="10">
        <f t="shared" si="36"/>
        <v>81.66646476</v>
      </c>
      <c r="C113" s="11">
        <v>19.5057</v>
      </c>
      <c r="D113" s="10">
        <f t="shared" si="37"/>
        <v>84.9773862</v>
      </c>
      <c r="E113" s="11">
        <v>20.2965</v>
      </c>
      <c r="F113" s="10">
        <f t="shared" si="38"/>
        <v>0.7908000000000008</v>
      </c>
      <c r="G113" s="12"/>
    </row>
    <row r="114" spans="1:7" ht="15.75">
      <c r="A114" s="5">
        <v>109</v>
      </c>
      <c r="B114" s="10">
        <f t="shared" si="36"/>
        <v>14.6538</v>
      </c>
      <c r="C114" s="11">
        <v>3.5</v>
      </c>
      <c r="D114" s="10">
        <f t="shared" si="37"/>
        <v>15.909839999999999</v>
      </c>
      <c r="E114" s="11">
        <v>3.8</v>
      </c>
      <c r="F114" s="10">
        <f t="shared" si="38"/>
        <v>0.2999999999999998</v>
      </c>
      <c r="G114" s="12"/>
    </row>
    <row r="115" spans="1:7" ht="15.75">
      <c r="A115" s="5">
        <v>110</v>
      </c>
      <c r="B115" s="10">
        <f t="shared" si="36"/>
        <v>2.9600676</v>
      </c>
      <c r="C115" s="11">
        <v>0.707</v>
      </c>
      <c r="D115" s="10">
        <f t="shared" si="37"/>
        <v>3.1903416</v>
      </c>
      <c r="E115" s="11">
        <v>0.762</v>
      </c>
      <c r="F115" s="10">
        <f t="shared" si="38"/>
        <v>0.05500000000000005</v>
      </c>
      <c r="G115" s="12"/>
    </row>
    <row r="116" spans="1:7" ht="15.75">
      <c r="A116" s="5">
        <v>111</v>
      </c>
      <c r="B116" s="10">
        <f t="shared" si="36"/>
        <v>15.909839999999999</v>
      </c>
      <c r="C116" s="11">
        <v>3.8</v>
      </c>
      <c r="D116" s="10">
        <f t="shared" si="37"/>
        <v>15.909839999999999</v>
      </c>
      <c r="E116" s="11">
        <v>3.8</v>
      </c>
      <c r="F116" s="10">
        <f t="shared" si="38"/>
        <v>0</v>
      </c>
      <c r="G116" s="12"/>
    </row>
    <row r="117" spans="1:7" ht="15.75">
      <c r="A117" s="5">
        <v>112</v>
      </c>
      <c r="B117" s="10">
        <v>0</v>
      </c>
      <c r="C117" s="11" t="s">
        <v>12</v>
      </c>
      <c r="D117" s="10">
        <v>0</v>
      </c>
      <c r="E117" s="11" t="s">
        <v>12</v>
      </c>
      <c r="F117" s="10">
        <v>0</v>
      </c>
      <c r="G117" s="12">
        <v>0.597</v>
      </c>
    </row>
    <row r="118" spans="1:7" ht="15.75">
      <c r="A118" s="5">
        <v>113</v>
      </c>
      <c r="B118" s="10">
        <f aca="true" t="shared" si="39" ref="B118:B133">C118*4.1868</f>
        <v>27.214199999999998</v>
      </c>
      <c r="C118" s="11">
        <v>6.5</v>
      </c>
      <c r="D118" s="10">
        <f aca="true" t="shared" si="40" ref="D118:D133">E118*4.1868</f>
        <v>28.88892</v>
      </c>
      <c r="E118" s="11">
        <v>6.9</v>
      </c>
      <c r="F118" s="10">
        <f aca="true" t="shared" si="41" ref="F118:F134">E118-C118</f>
        <v>0.40000000000000036</v>
      </c>
      <c r="G118" s="12"/>
    </row>
    <row r="119" spans="1:7" ht="15.75">
      <c r="A119" s="5">
        <v>114</v>
      </c>
      <c r="B119" s="10">
        <f t="shared" si="39"/>
        <v>25.1208</v>
      </c>
      <c r="C119" s="11">
        <v>6</v>
      </c>
      <c r="D119" s="10">
        <f t="shared" si="40"/>
        <v>25.95816</v>
      </c>
      <c r="E119" s="11">
        <v>6.2</v>
      </c>
      <c r="F119" s="10">
        <f t="shared" si="41"/>
        <v>0.20000000000000018</v>
      </c>
      <c r="G119" s="12"/>
    </row>
    <row r="120" spans="1:7" ht="15.75">
      <c r="A120" s="5">
        <v>115</v>
      </c>
      <c r="B120" s="10">
        <f t="shared" si="39"/>
        <v>8.080523999999999</v>
      </c>
      <c r="C120" s="11">
        <v>1.93</v>
      </c>
      <c r="D120" s="10">
        <f t="shared" si="40"/>
        <v>9.6463872</v>
      </c>
      <c r="E120" s="11">
        <v>2.304</v>
      </c>
      <c r="F120" s="10">
        <f t="shared" si="41"/>
        <v>0.3739999999999999</v>
      </c>
      <c r="G120" s="12"/>
    </row>
    <row r="121" spans="1:7" ht="15.75">
      <c r="A121" s="5">
        <v>116</v>
      </c>
      <c r="B121" s="10">
        <f t="shared" si="39"/>
        <v>20.331100799999998</v>
      </c>
      <c r="C121" s="11">
        <v>4.856</v>
      </c>
      <c r="D121" s="10">
        <f t="shared" si="40"/>
        <v>21.344306399999997</v>
      </c>
      <c r="E121" s="11">
        <v>5.098</v>
      </c>
      <c r="F121" s="10">
        <f t="shared" si="41"/>
        <v>0.242</v>
      </c>
      <c r="G121" s="12"/>
    </row>
    <row r="122" spans="1:7" ht="15.75">
      <c r="A122" s="5">
        <v>117</v>
      </c>
      <c r="B122" s="10">
        <f t="shared" si="39"/>
        <v>43.12404</v>
      </c>
      <c r="C122" s="11">
        <v>10.3</v>
      </c>
      <c r="D122" s="10">
        <f t="shared" si="40"/>
        <v>46.0548</v>
      </c>
      <c r="E122" s="11">
        <v>11</v>
      </c>
      <c r="F122" s="10">
        <f t="shared" si="41"/>
        <v>0.6999999999999993</v>
      </c>
      <c r="G122" s="12"/>
    </row>
    <row r="123" spans="1:7" ht="15.75">
      <c r="A123" s="5">
        <v>118</v>
      </c>
      <c r="B123" s="10">
        <f t="shared" si="39"/>
        <v>78.981</v>
      </c>
      <c r="C123" s="11">
        <f>78.981/4.1868</f>
        <v>18.864287761536257</v>
      </c>
      <c r="D123" s="10">
        <f t="shared" si="40"/>
        <v>79.534</v>
      </c>
      <c r="E123" s="11">
        <f>79.534/4.1868</f>
        <v>18.996369542371266</v>
      </c>
      <c r="F123" s="10">
        <f t="shared" si="41"/>
        <v>0.13208178083500854</v>
      </c>
      <c r="G123" s="12"/>
    </row>
    <row r="124" spans="1:7" ht="15.75">
      <c r="A124" s="5">
        <v>119</v>
      </c>
      <c r="B124" s="10">
        <f t="shared" si="39"/>
        <v>5.96619</v>
      </c>
      <c r="C124" s="11">
        <v>1.425</v>
      </c>
      <c r="D124" s="10">
        <f t="shared" si="40"/>
        <v>6.8747256</v>
      </c>
      <c r="E124" s="11">
        <v>1.642</v>
      </c>
      <c r="F124" s="10">
        <f t="shared" si="41"/>
        <v>0.21699999999999986</v>
      </c>
      <c r="G124" s="12"/>
    </row>
    <row r="125" spans="1:7" ht="15.75">
      <c r="A125" s="5">
        <v>120</v>
      </c>
      <c r="B125" s="10">
        <f t="shared" si="39"/>
        <v>24.70212</v>
      </c>
      <c r="C125" s="11">
        <v>5.9</v>
      </c>
      <c r="D125" s="10">
        <f t="shared" si="40"/>
        <v>25.539479999999998</v>
      </c>
      <c r="E125" s="11">
        <v>6.1</v>
      </c>
      <c r="F125" s="10">
        <f t="shared" si="41"/>
        <v>0.1999999999999993</v>
      </c>
      <c r="G125" s="12"/>
    </row>
    <row r="126" spans="1:7" ht="15.75">
      <c r="A126" s="5">
        <v>121</v>
      </c>
      <c r="B126" s="10">
        <f t="shared" si="39"/>
        <v>1.9301148000000001</v>
      </c>
      <c r="C126" s="11">
        <v>0.461</v>
      </c>
      <c r="D126" s="10">
        <f t="shared" si="40"/>
        <v>1.9301148000000001</v>
      </c>
      <c r="E126" s="11">
        <v>0.461</v>
      </c>
      <c r="F126" s="10">
        <f t="shared" si="41"/>
        <v>0</v>
      </c>
      <c r="G126" s="12"/>
    </row>
    <row r="127" spans="1:7" ht="15.75">
      <c r="A127" s="5">
        <v>122</v>
      </c>
      <c r="B127" s="10">
        <f t="shared" si="39"/>
        <v>13.611286799999998</v>
      </c>
      <c r="C127" s="11">
        <v>3.251</v>
      </c>
      <c r="D127" s="10">
        <f t="shared" si="40"/>
        <v>14.712415199999999</v>
      </c>
      <c r="E127" s="11">
        <v>3.514</v>
      </c>
      <c r="F127" s="10">
        <f t="shared" si="41"/>
        <v>0.2629999999999999</v>
      </c>
      <c r="G127" s="12"/>
    </row>
    <row r="128" spans="1:7" ht="15.75">
      <c r="A128" s="5">
        <v>123</v>
      </c>
      <c r="B128" s="10">
        <f t="shared" si="39"/>
        <v>20.766527999999997</v>
      </c>
      <c r="C128" s="11">
        <v>4.96</v>
      </c>
      <c r="D128" s="10">
        <f t="shared" si="40"/>
        <v>21.9095244</v>
      </c>
      <c r="E128" s="11">
        <v>5.233</v>
      </c>
      <c r="F128" s="10">
        <f t="shared" si="41"/>
        <v>0.2729999999999997</v>
      </c>
      <c r="G128" s="12"/>
    </row>
    <row r="129" spans="1:7" ht="15.75">
      <c r="A129" s="5">
        <v>124</v>
      </c>
      <c r="B129" s="10">
        <f t="shared" si="39"/>
        <v>50.186</v>
      </c>
      <c r="C129" s="11">
        <f>50.186/4.1868</f>
        <v>11.986720168147512</v>
      </c>
      <c r="D129" s="10">
        <f t="shared" si="40"/>
        <v>50.186</v>
      </c>
      <c r="E129" s="11">
        <f>50.186/4.1868</f>
        <v>11.986720168147512</v>
      </c>
      <c r="F129" s="10">
        <f t="shared" si="41"/>
        <v>0</v>
      </c>
      <c r="G129" s="12"/>
    </row>
    <row r="130" spans="1:7" ht="15.75">
      <c r="A130" s="5">
        <v>125</v>
      </c>
      <c r="B130" s="10">
        <f t="shared" si="39"/>
        <v>25.267338</v>
      </c>
      <c r="C130" s="11">
        <v>6.035</v>
      </c>
      <c r="D130" s="10">
        <f t="shared" si="40"/>
        <v>27.6370668</v>
      </c>
      <c r="E130" s="11">
        <v>6.601</v>
      </c>
      <c r="F130" s="10">
        <f t="shared" si="41"/>
        <v>0.5659999999999998</v>
      </c>
      <c r="G130" s="12"/>
    </row>
    <row r="131" spans="1:7" ht="15.75">
      <c r="A131" s="5">
        <v>126</v>
      </c>
      <c r="B131" s="10">
        <f t="shared" si="39"/>
        <v>30.094718399999998</v>
      </c>
      <c r="C131" s="11">
        <v>7.188</v>
      </c>
      <c r="D131" s="10">
        <f t="shared" si="40"/>
        <v>32.9584896</v>
      </c>
      <c r="E131" s="11">
        <v>7.872</v>
      </c>
      <c r="F131" s="10">
        <f t="shared" si="41"/>
        <v>0.6840000000000002</v>
      </c>
      <c r="G131" s="12"/>
    </row>
    <row r="132" spans="1:7" ht="15.75">
      <c r="A132" s="5">
        <v>127</v>
      </c>
      <c r="B132" s="10">
        <f t="shared" si="39"/>
        <v>0.1611918</v>
      </c>
      <c r="C132" s="11">
        <v>0.0385</v>
      </c>
      <c r="D132" s="10">
        <f t="shared" si="40"/>
        <v>0.1611918</v>
      </c>
      <c r="E132" s="11">
        <v>0.0385</v>
      </c>
      <c r="F132" s="10">
        <f t="shared" si="41"/>
        <v>0</v>
      </c>
      <c r="G132" s="12"/>
    </row>
    <row r="133" spans="1:7" ht="15.75">
      <c r="A133" s="5">
        <v>128</v>
      </c>
      <c r="B133" s="10">
        <f t="shared" si="39"/>
        <v>10.492120799999999</v>
      </c>
      <c r="C133" s="11">
        <v>2.506</v>
      </c>
      <c r="D133" s="10">
        <f t="shared" si="40"/>
        <v>11.220624</v>
      </c>
      <c r="E133" s="11">
        <v>2.68</v>
      </c>
      <c r="F133" s="10">
        <f t="shared" si="41"/>
        <v>0.17400000000000038</v>
      </c>
      <c r="G133" s="12"/>
    </row>
    <row r="134" spans="1:7" ht="15.75">
      <c r="A134" s="5">
        <v>129</v>
      </c>
      <c r="B134" s="10">
        <v>0</v>
      </c>
      <c r="C134" s="11">
        <v>0.103</v>
      </c>
      <c r="D134" s="10">
        <v>0</v>
      </c>
      <c r="E134" s="11">
        <v>0.103</v>
      </c>
      <c r="F134" s="10">
        <f t="shared" si="41"/>
        <v>0</v>
      </c>
      <c r="G134" s="12"/>
    </row>
    <row r="135" spans="1:7" ht="15.75">
      <c r="A135" s="5">
        <v>130</v>
      </c>
      <c r="B135" s="10">
        <v>0</v>
      </c>
      <c r="C135" s="11" t="s">
        <v>12</v>
      </c>
      <c r="D135" s="10">
        <v>0</v>
      </c>
      <c r="E135" s="11" t="s">
        <v>12</v>
      </c>
      <c r="F135" s="10">
        <v>0</v>
      </c>
      <c r="G135" s="12">
        <v>0.594</v>
      </c>
    </row>
    <row r="136" spans="1:7" ht="15.75">
      <c r="A136" s="5">
        <v>131</v>
      </c>
      <c r="B136" s="10">
        <f>C136*4.1868</f>
        <v>7.117559999999999</v>
      </c>
      <c r="C136" s="11">
        <v>1.7</v>
      </c>
      <c r="D136" s="10">
        <f>E136*4.1868</f>
        <v>7.117559999999999</v>
      </c>
      <c r="E136" s="11">
        <v>1.7</v>
      </c>
      <c r="F136" s="10">
        <f aca="true" t="shared" si="42" ref="F136:F138">E136-C136</f>
        <v>0</v>
      </c>
      <c r="G136" s="12"/>
    </row>
    <row r="137" spans="1:7" ht="15.75">
      <c r="A137" s="5">
        <v>132</v>
      </c>
      <c r="B137" s="10">
        <v>0</v>
      </c>
      <c r="C137" s="11">
        <v>1.596</v>
      </c>
      <c r="D137" s="10">
        <v>0</v>
      </c>
      <c r="E137" s="11">
        <v>1.596</v>
      </c>
      <c r="F137" s="10">
        <f t="shared" si="42"/>
        <v>0</v>
      </c>
      <c r="G137" s="12"/>
    </row>
    <row r="138" spans="1:7" ht="15.75">
      <c r="A138" s="5">
        <v>133</v>
      </c>
      <c r="B138" s="10">
        <f>C138*4.1868</f>
        <v>1.87401168</v>
      </c>
      <c r="C138" s="11">
        <v>0.4476</v>
      </c>
      <c r="D138" s="10">
        <f>E138*4.1868</f>
        <v>2.0686978799999998</v>
      </c>
      <c r="E138" s="11">
        <v>0.4941</v>
      </c>
      <c r="F138" s="10">
        <f t="shared" si="42"/>
        <v>0.046499999999999986</v>
      </c>
      <c r="G138" s="12"/>
    </row>
    <row r="139" spans="1:7" ht="15.75">
      <c r="A139" s="5">
        <v>134</v>
      </c>
      <c r="B139" s="10">
        <v>0</v>
      </c>
      <c r="C139" s="11" t="s">
        <v>12</v>
      </c>
      <c r="D139" s="10">
        <v>0</v>
      </c>
      <c r="E139" s="11" t="s">
        <v>12</v>
      </c>
      <c r="F139" s="10">
        <v>0</v>
      </c>
      <c r="G139" s="12">
        <v>1.25</v>
      </c>
    </row>
    <row r="140" spans="1:7" ht="15.75">
      <c r="A140" s="5">
        <v>135</v>
      </c>
      <c r="B140" s="10">
        <f>C140*4.1868</f>
        <v>62.152</v>
      </c>
      <c r="C140" s="11">
        <f>62.152/4.1868</f>
        <v>14.844750167192128</v>
      </c>
      <c r="D140" s="10">
        <f>E140*4.1868</f>
        <v>64.837</v>
      </c>
      <c r="E140" s="11">
        <f>64.837/4.1868</f>
        <v>15.486051399636956</v>
      </c>
      <c r="F140" s="10">
        <f>E140-C140</f>
        <v>0.6413012324448282</v>
      </c>
      <c r="G140" s="12"/>
    </row>
    <row r="141" spans="1:7" ht="15.75">
      <c r="A141" s="5">
        <v>136</v>
      </c>
      <c r="B141" s="10">
        <v>0</v>
      </c>
      <c r="C141" s="11" t="s">
        <v>12</v>
      </c>
      <c r="D141" s="10">
        <v>0</v>
      </c>
      <c r="E141" s="11" t="s">
        <v>12</v>
      </c>
      <c r="F141" s="10">
        <v>0</v>
      </c>
      <c r="G141" s="12">
        <v>0.5640000000000001</v>
      </c>
    </row>
    <row r="142" spans="1:7" ht="15.75">
      <c r="A142" s="5">
        <v>137</v>
      </c>
      <c r="B142" s="10">
        <v>0</v>
      </c>
      <c r="C142" s="11" t="s">
        <v>12</v>
      </c>
      <c r="D142" s="10">
        <v>0</v>
      </c>
      <c r="E142" s="11" t="s">
        <v>12</v>
      </c>
      <c r="F142" s="10">
        <v>0</v>
      </c>
      <c r="G142" s="12">
        <v>0.593</v>
      </c>
    </row>
    <row r="143" spans="1:7" ht="15.75">
      <c r="A143" s="5">
        <v>138</v>
      </c>
      <c r="B143" s="10">
        <f aca="true" t="shared" si="43" ref="B143:B144">C143*4.1868</f>
        <v>15.365556</v>
      </c>
      <c r="C143" s="11">
        <v>3.67</v>
      </c>
      <c r="D143" s="10">
        <f aca="true" t="shared" si="44" ref="D143:D144">E143*4.1868</f>
        <v>16.663463999999998</v>
      </c>
      <c r="E143" s="11">
        <v>3.98</v>
      </c>
      <c r="F143" s="10">
        <f aca="true" t="shared" si="45" ref="F143:F144">E143-C143</f>
        <v>0.31000000000000005</v>
      </c>
      <c r="G143" s="12"/>
    </row>
    <row r="144" spans="1:7" ht="15.75">
      <c r="A144" s="5">
        <v>139</v>
      </c>
      <c r="B144" s="10">
        <f t="shared" si="43"/>
        <v>3.34944</v>
      </c>
      <c r="C144" s="11">
        <v>0.8</v>
      </c>
      <c r="D144" s="10">
        <f t="shared" si="44"/>
        <v>3.34944</v>
      </c>
      <c r="E144" s="11">
        <v>0.8</v>
      </c>
      <c r="F144" s="10">
        <f t="shared" si="45"/>
        <v>0</v>
      </c>
      <c r="G144" s="12"/>
    </row>
    <row r="145" spans="1:7" ht="15.75">
      <c r="A145" s="5">
        <v>140</v>
      </c>
      <c r="B145" s="10">
        <v>0</v>
      </c>
      <c r="C145" s="11" t="s">
        <v>12</v>
      </c>
      <c r="D145" s="10">
        <v>0</v>
      </c>
      <c r="E145" s="11" t="s">
        <v>12</v>
      </c>
      <c r="F145" s="10">
        <v>0</v>
      </c>
      <c r="G145" s="12">
        <v>0.597</v>
      </c>
    </row>
    <row r="146" spans="1:7" ht="15.75">
      <c r="A146" s="5">
        <v>141</v>
      </c>
      <c r="B146" s="10">
        <f aca="true" t="shared" si="46" ref="B146:B149">C146*4.1868</f>
        <v>90.899</v>
      </c>
      <c r="C146" s="11">
        <f>90.899/4.1868</f>
        <v>21.710853157542754</v>
      </c>
      <c r="D146" s="10">
        <f aca="true" t="shared" si="47" ref="D146:D149">E146*4.1868</f>
        <v>92.35100000000001</v>
      </c>
      <c r="E146" s="11">
        <f>92.351/4.1868</f>
        <v>22.05765739944588</v>
      </c>
      <c r="F146" s="10">
        <f aca="true" t="shared" si="48" ref="F146:F149">E146-C146</f>
        <v>0.34680424190312564</v>
      </c>
      <c r="G146" s="12"/>
    </row>
    <row r="147" spans="1:7" ht="15.75">
      <c r="A147" s="5">
        <v>142</v>
      </c>
      <c r="B147" s="10">
        <f t="shared" si="46"/>
        <v>5.06895876</v>
      </c>
      <c r="C147" s="11">
        <v>1.2107</v>
      </c>
      <c r="D147" s="10">
        <f t="shared" si="47"/>
        <v>6.60216492</v>
      </c>
      <c r="E147" s="11">
        <v>1.5769</v>
      </c>
      <c r="F147" s="10">
        <f t="shared" si="48"/>
        <v>0.36619999999999986</v>
      </c>
      <c r="G147" s="12"/>
    </row>
    <row r="148" spans="1:7" ht="15.75">
      <c r="A148" s="5">
        <v>143</v>
      </c>
      <c r="B148" s="10">
        <f t="shared" si="46"/>
        <v>55.68444</v>
      </c>
      <c r="C148" s="11">
        <v>13.3</v>
      </c>
      <c r="D148" s="10">
        <f t="shared" si="47"/>
        <v>60.28992</v>
      </c>
      <c r="E148" s="11">
        <v>14.4</v>
      </c>
      <c r="F148" s="10">
        <f t="shared" si="48"/>
        <v>1.0999999999999996</v>
      </c>
      <c r="G148" s="12"/>
    </row>
    <row r="149" spans="1:7" ht="15.75">
      <c r="A149" s="5">
        <v>144</v>
      </c>
      <c r="B149" s="10">
        <f t="shared" si="46"/>
        <v>29.3076</v>
      </c>
      <c r="C149" s="11">
        <v>7</v>
      </c>
      <c r="D149" s="10">
        <f t="shared" si="47"/>
        <v>30.98232</v>
      </c>
      <c r="E149" s="11">
        <v>7.4</v>
      </c>
      <c r="F149" s="10">
        <f t="shared" si="48"/>
        <v>0.40000000000000036</v>
      </c>
      <c r="G149" s="12"/>
    </row>
    <row r="150" spans="1:7" ht="15.75">
      <c r="A150" s="5">
        <v>145</v>
      </c>
      <c r="B150" s="10">
        <v>0</v>
      </c>
      <c r="C150" s="11" t="s">
        <v>12</v>
      </c>
      <c r="D150" s="10">
        <v>0</v>
      </c>
      <c r="E150" s="11" t="s">
        <v>12</v>
      </c>
      <c r="F150" s="10">
        <v>0</v>
      </c>
      <c r="G150" s="12">
        <v>0.5670000000000001</v>
      </c>
    </row>
    <row r="151" spans="1:7" ht="15.75">
      <c r="A151" s="5">
        <v>146</v>
      </c>
      <c r="B151" s="10">
        <f aca="true" t="shared" si="49" ref="B151:B157">C151*4.1868</f>
        <v>2.92489848</v>
      </c>
      <c r="C151" s="11">
        <v>0.6986</v>
      </c>
      <c r="D151" s="10">
        <f aca="true" t="shared" si="50" ref="D151:D157">E151*4.1868</f>
        <v>2.92489848</v>
      </c>
      <c r="E151" s="11">
        <v>0.6986</v>
      </c>
      <c r="F151" s="10">
        <f aca="true" t="shared" si="51" ref="F151:F157">E151-C151</f>
        <v>0</v>
      </c>
      <c r="G151" s="12"/>
    </row>
    <row r="152" spans="1:7" ht="15.75">
      <c r="A152" s="5">
        <v>147</v>
      </c>
      <c r="B152" s="10">
        <f t="shared" si="49"/>
        <v>12.5604</v>
      </c>
      <c r="C152" s="11">
        <v>3</v>
      </c>
      <c r="D152" s="10">
        <f t="shared" si="50"/>
        <v>12.97908</v>
      </c>
      <c r="E152" s="11">
        <v>3.1</v>
      </c>
      <c r="F152" s="10">
        <f t="shared" si="51"/>
        <v>0.10000000000000009</v>
      </c>
      <c r="G152" s="12"/>
    </row>
    <row r="153" spans="1:7" ht="15.75">
      <c r="A153" s="5">
        <v>148</v>
      </c>
      <c r="B153" s="10">
        <f t="shared" si="49"/>
        <v>15.6753792</v>
      </c>
      <c r="C153" s="11">
        <v>3.744</v>
      </c>
      <c r="D153" s="10">
        <f t="shared" si="50"/>
        <v>16.663463999999998</v>
      </c>
      <c r="E153" s="11">
        <v>3.98</v>
      </c>
      <c r="F153" s="10">
        <f t="shared" si="51"/>
        <v>0.23599999999999977</v>
      </c>
      <c r="G153" s="12"/>
    </row>
    <row r="154" spans="1:7" ht="15.75">
      <c r="A154" s="5">
        <v>149</v>
      </c>
      <c r="B154" s="10">
        <f t="shared" si="49"/>
        <v>27.025793999999998</v>
      </c>
      <c r="C154" s="11">
        <v>6.455</v>
      </c>
      <c r="D154" s="10">
        <f t="shared" si="50"/>
        <v>29.115007199999997</v>
      </c>
      <c r="E154" s="11">
        <v>6.954</v>
      </c>
      <c r="F154" s="10">
        <f t="shared" si="51"/>
        <v>0.49899999999999967</v>
      </c>
      <c r="G154" s="12"/>
    </row>
    <row r="155" spans="1:7" ht="15.75">
      <c r="A155" s="5">
        <v>150</v>
      </c>
      <c r="B155" s="10">
        <f t="shared" si="49"/>
        <v>92.61800000000001</v>
      </c>
      <c r="C155" s="11">
        <f>92.618/4.1868</f>
        <v>22.12142925384542</v>
      </c>
      <c r="D155" s="10">
        <f t="shared" si="50"/>
        <v>92.61800000000001</v>
      </c>
      <c r="E155" s="11">
        <f>92.618/4.1868</f>
        <v>22.12142925384542</v>
      </c>
      <c r="F155" s="10">
        <f t="shared" si="51"/>
        <v>0</v>
      </c>
      <c r="G155" s="12"/>
    </row>
    <row r="156" spans="1:7" ht="15.75">
      <c r="A156" s="5">
        <v>151</v>
      </c>
      <c r="B156" s="10">
        <f t="shared" si="49"/>
        <v>3.1359132</v>
      </c>
      <c r="C156" s="11">
        <v>0.749</v>
      </c>
      <c r="D156" s="10">
        <f t="shared" si="50"/>
        <v>3.4206155999999996</v>
      </c>
      <c r="E156" s="11">
        <v>0.817</v>
      </c>
      <c r="F156" s="10">
        <f t="shared" si="51"/>
        <v>0.06799999999999995</v>
      </c>
      <c r="G156" s="12"/>
    </row>
    <row r="157" spans="1:7" ht="15.75">
      <c r="A157" s="5">
        <v>152</v>
      </c>
      <c r="B157" s="10">
        <f t="shared" si="49"/>
        <v>29.93562</v>
      </c>
      <c r="C157" s="11">
        <v>7.15</v>
      </c>
      <c r="D157" s="10">
        <f t="shared" si="50"/>
        <v>31.526604</v>
      </c>
      <c r="E157" s="11">
        <v>7.53</v>
      </c>
      <c r="F157" s="10">
        <f t="shared" si="51"/>
        <v>0.3799999999999999</v>
      </c>
      <c r="G157" s="12"/>
    </row>
    <row r="158" spans="1:7" ht="15.75">
      <c r="A158" s="13" t="s">
        <v>14</v>
      </c>
      <c r="B158" s="13"/>
      <c r="C158" s="13"/>
      <c r="D158" s="13"/>
      <c r="E158" s="13"/>
      <c r="F158" s="14">
        <v>60.271</v>
      </c>
      <c r="G158" s="14"/>
    </row>
    <row r="159" spans="1:7" ht="15.75">
      <c r="A159" s="15" t="s">
        <v>15</v>
      </c>
      <c r="B159" s="15"/>
      <c r="C159" s="16"/>
      <c r="D159" s="15"/>
      <c r="E159" s="16"/>
      <c r="F159" s="17">
        <v>35.563</v>
      </c>
      <c r="G159" s="17"/>
    </row>
    <row r="160" spans="1:7" ht="15.75">
      <c r="A160" s="15" t="s">
        <v>16</v>
      </c>
      <c r="B160" s="15"/>
      <c r="C160" s="16"/>
      <c r="D160" s="15"/>
      <c r="E160" s="16"/>
      <c r="F160" s="17">
        <v>17.697</v>
      </c>
      <c r="G160" s="17"/>
    </row>
    <row r="161" spans="1:7" ht="15.75">
      <c r="A161" s="13" t="s">
        <v>17</v>
      </c>
      <c r="B161" s="13"/>
      <c r="C161" s="13"/>
      <c r="D161" s="13"/>
      <c r="E161" s="13"/>
      <c r="F161" s="10">
        <f>F158-F159-F160</f>
        <v>7.010999999999999</v>
      </c>
      <c r="G161" s="10"/>
    </row>
    <row r="162" spans="1:7" ht="15.75">
      <c r="A162" s="13" t="s">
        <v>18</v>
      </c>
      <c r="B162" s="13"/>
      <c r="C162" s="13"/>
      <c r="D162" s="13"/>
      <c r="E162" s="13"/>
      <c r="F162" s="18">
        <f>F161/7533.9</f>
        <v>0.0009305937164018636</v>
      </c>
      <c r="G162" s="18"/>
    </row>
  </sheetData>
  <sheetProtection selectLockedCells="1" selectUnlockedCells="1"/>
  <mergeCells count="17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A158:E158"/>
    <mergeCell ref="F158:G158"/>
    <mergeCell ref="F159:G159"/>
    <mergeCell ref="F160:G160"/>
    <mergeCell ref="A161:E161"/>
    <mergeCell ref="F161:G161"/>
    <mergeCell ref="A162:E162"/>
    <mergeCell ref="F162:G162"/>
  </mergeCells>
  <printOptions/>
  <pageMargins left="0.7" right="0.25972222222222224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2020-04-30T06:11:00Z</dcterms:modified>
  <cp:category/>
  <cp:version/>
  <cp:contentType/>
  <cp:contentStatus/>
  <cp:revision>2</cp:revision>
</cp:coreProperties>
</file>